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venugopalmendu/Dropbox/JOVE/Cellulose/Final Versions for Dr.Mendu/Revision 2/"/>
    </mc:Choice>
  </mc:AlternateContent>
  <xr:revisionPtr revIDLastSave="0" documentId="13_ncr:1_{D9352D6F-45B0-924F-8614-7DF8CC07B4B0}" xr6:coauthVersionLast="36" xr6:coauthVersionMax="36" xr10:uidLastSave="{00000000-0000-0000-0000-000000000000}"/>
  <bookViews>
    <workbookView xWindow="0" yWindow="460" windowWidth="41260" windowHeight="24080" xr2:uid="{00000000-000D-0000-FFFF-FFFF00000000}"/>
  </bookViews>
  <sheets>
    <sheet name="Cal.cry.cellulosecont.templat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I5" i="1" s="1"/>
  <c r="M6" i="1" l="1"/>
  <c r="M9" i="1"/>
  <c r="D11" i="1" l="1"/>
  <c r="D13" i="1"/>
  <c r="D12" i="1"/>
  <c r="E12" i="1" l="1"/>
  <c r="F12" i="1" s="1"/>
  <c r="G12" i="1" s="1"/>
  <c r="H12" i="1" s="1"/>
  <c r="I12" i="1" s="1"/>
  <c r="K12" i="1" s="1"/>
  <c r="E13" i="1"/>
  <c r="F13" i="1" s="1"/>
  <c r="G13" i="1" s="1"/>
  <c r="H13" i="1" s="1"/>
  <c r="I13" i="1" s="1"/>
  <c r="K13" i="1" s="1"/>
  <c r="E11" i="1"/>
  <c r="F11" i="1" s="1"/>
  <c r="G11" i="1" s="1"/>
  <c r="H11" i="1" s="1"/>
  <c r="I11" i="1" s="1"/>
  <c r="K11" i="1" s="1"/>
  <c r="L12" i="1" l="1"/>
  <c r="M12" i="1"/>
  <c r="N12" i="1" s="1"/>
  <c r="D7" i="1"/>
  <c r="D6" i="1"/>
  <c r="D10" i="1"/>
  <c r="D9" i="1"/>
  <c r="D8" i="1"/>
  <c r="E6" i="1" l="1"/>
  <c r="F6" i="1" s="1"/>
  <c r="G6" i="1" s="1"/>
  <c r="H6" i="1" s="1"/>
  <c r="I6" i="1" s="1"/>
  <c r="K6" i="1" s="1"/>
  <c r="E8" i="1"/>
  <c r="F8" i="1" s="1"/>
  <c r="G8" i="1" s="1"/>
  <c r="H8" i="1" s="1"/>
  <c r="I8" i="1" s="1"/>
  <c r="K8" i="1" s="1"/>
  <c r="E7" i="1"/>
  <c r="F7" i="1" s="1"/>
  <c r="G7" i="1" s="1"/>
  <c r="H7" i="1" s="1"/>
  <c r="I7" i="1" s="1"/>
  <c r="K7" i="1" s="1"/>
  <c r="E9" i="1"/>
  <c r="F9" i="1" s="1"/>
  <c r="G9" i="1" s="1"/>
  <c r="H9" i="1" s="1"/>
  <c r="I9" i="1" s="1"/>
  <c r="K9" i="1" s="1"/>
  <c r="E10" i="1"/>
  <c r="F10" i="1" s="1"/>
  <c r="G10" i="1" s="1"/>
  <c r="H10" i="1" s="1"/>
  <c r="I10" i="1" s="1"/>
  <c r="K10" i="1" s="1"/>
  <c r="K5" i="1"/>
  <c r="O16" i="1" s="1"/>
  <c r="N9" i="1"/>
  <c r="L9" i="1" l="1"/>
  <c r="O14" i="1"/>
  <c r="P14" i="1" s="1"/>
  <c r="L6" i="1"/>
  <c r="P16" i="1" s="1"/>
  <c r="Q16" i="1" s="1"/>
  <c r="N6" i="1"/>
</calcChain>
</file>

<file path=xl/sharedStrings.xml><?xml version="1.0" encoding="utf-8"?>
<sst xmlns="http://schemas.openxmlformats.org/spreadsheetml/2006/main" count="34" uniqueCount="27">
  <si>
    <t>Name of the sample</t>
  </si>
  <si>
    <t>Blank</t>
  </si>
  <si>
    <t>R1</t>
  </si>
  <si>
    <t>R2</t>
  </si>
  <si>
    <t>R3</t>
  </si>
  <si>
    <t>OD( average of three technical replicates)</t>
  </si>
  <si>
    <t>St.dev</t>
  </si>
  <si>
    <t>t test</t>
  </si>
  <si>
    <t>Positive</t>
  </si>
  <si>
    <t>Norm. abs ( Av. OD- BlankOD)</t>
  </si>
  <si>
    <t>Glucose content (ugs), x=OD-c/m (c and m values from regression line)</t>
  </si>
  <si>
    <t>Concentration in 500 μl</t>
  </si>
  <si>
    <t>Glucose conc(μg/ul), sample used 10 microliters</t>
  </si>
  <si>
    <t>Norm.dist</t>
  </si>
  <si>
    <t>Sample 1</t>
  </si>
  <si>
    <t>Sample2</t>
  </si>
  <si>
    <t>Cellulose content (mg)/ moisture factor 1.1</t>
  </si>
  <si>
    <t xml:space="preserve">Average cellulose </t>
  </si>
  <si>
    <t>% of crystalline cellulose in cell wall</t>
  </si>
  <si>
    <t>Expt. sample 1</t>
  </si>
  <si>
    <t>Expt. sample 2</t>
  </si>
  <si>
    <t>m</t>
  </si>
  <si>
    <t>c</t>
  </si>
  <si>
    <t>Gluc. conc(mg/ml)</t>
  </si>
  <si>
    <t>Biological rep.</t>
  </si>
  <si>
    <t>Weight of the crude cell wall extract used</t>
  </si>
  <si>
    <t>Table S.1. Estimation of cellulose content in the experimental 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</si>
</sst>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rgb="FF080808"/>
      </right>
      <top/>
      <bottom/>
      <diagonal/>
    </border>
    <border>
      <left style="thin">
        <color rgb="FF080808"/>
      </left>
      <right style="thin">
        <color rgb="FF08080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0" xfId="0" applyNumberFormat="1" applyFont="1"/>
    <xf numFmtId="0" fontId="1" fillId="0" borderId="0" xfId="0" applyFont="1" applyAlignment="1">
      <alignment horizontal="center"/>
    </xf>
    <xf numFmtId="0" fontId="6" fillId="0" borderId="0" xfId="0" applyFont="1" applyAlignment="1"/>
    <xf numFmtId="0" fontId="1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8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2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Crystalline</a:t>
            </a:r>
            <a:r>
              <a:rPr lang="en-US" sz="20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n-US" sz="20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cellulose content in cotton root tissues</a:t>
            </a:r>
          </a:p>
        </c:rich>
      </c:tx>
      <c:layout>
        <c:manualLayout>
          <c:xMode val="edge"/>
          <c:yMode val="edge"/>
          <c:x val="0.19522064692284521"/>
          <c:y val="4.29378531073446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2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C70-4DEA-ACA7-0E827B722A2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C70-4DEA-ACA7-0E827B722A2B}"/>
              </c:ext>
            </c:extLst>
          </c:dPt>
          <c:errBars>
            <c:errBarType val="both"/>
            <c:errValType val="cust"/>
            <c:noEndCap val="0"/>
            <c:plus>
              <c:numRef>
                <c:f>'Cal.cry.cellulosecont.template'!$E$22:$F$22</c:f>
                <c:numCache>
                  <c:formatCode>General</c:formatCode>
                  <c:ptCount val="2"/>
                  <c:pt idx="0">
                    <c:v>1.06144555520605</c:v>
                  </c:pt>
                  <c:pt idx="1">
                    <c:v>0.74833147735479</c:v>
                  </c:pt>
                </c:numCache>
              </c:numRef>
            </c:plus>
            <c:minus>
              <c:numRef>
                <c:f>'Cal.cry.cellulosecont.template'!$E$22:$F$22</c:f>
                <c:numCache>
                  <c:formatCode>General</c:formatCode>
                  <c:ptCount val="2"/>
                  <c:pt idx="0">
                    <c:v>1.06144555520605</c:v>
                  </c:pt>
                  <c:pt idx="1">
                    <c:v>0.74833147735479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'Cal.cry.cellulosecont.template'!$E$20:$F$20</c:f>
              <c:strCache>
                <c:ptCount val="2"/>
                <c:pt idx="0">
                  <c:v>Expt. sample 1</c:v>
                </c:pt>
                <c:pt idx="1">
                  <c:v>Expt. sample 2</c:v>
                </c:pt>
              </c:strCache>
            </c:strRef>
          </c:cat>
          <c:val>
            <c:numRef>
              <c:f>'Cal.cry.cellulosecont.template'!$E$21:$F$21</c:f>
              <c:numCache>
                <c:formatCode>General</c:formatCode>
                <c:ptCount val="2"/>
                <c:pt idx="0">
                  <c:v>45.200558574214483</c:v>
                </c:pt>
                <c:pt idx="1">
                  <c:v>28.528294868164142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70-4DEA-ACA7-0E827B722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81808208"/>
        <c:axId val="1681810704"/>
      </c:barChart>
      <c:catAx>
        <c:axId val="168180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81810704"/>
        <c:crossesAt val="0"/>
        <c:auto val="1"/>
        <c:lblAlgn val="ctr"/>
        <c:lblOffset val="100"/>
        <c:noMultiLvlLbl val="0"/>
      </c:catAx>
      <c:valAx>
        <c:axId val="16818107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4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Cellulose content in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81808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754063</xdr:colOff>
      <xdr:row>23</xdr:row>
      <xdr:rowOff>142875</xdr:rowOff>
    </xdr:from>
    <xdr:to>
      <xdr:col>3</xdr:col>
      <xdr:colOff>1031875</xdr:colOff>
      <xdr:row>52</xdr:row>
      <xdr:rowOff>19844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37"/>
  <sheetViews>
    <sheetView tabSelected="1" zoomScale="80" zoomScaleNormal="80" workbookViewId="0">
      <selection activeCell="E34" sqref="E34"/>
    </sheetView>
  </sheetViews>
  <sheetFormatPr baseColWidth="10" defaultColWidth="8.83203125" defaultRowHeight="18" x14ac:dyDescent="0.2"/>
  <cols>
    <col min="1" max="1" width="24.83203125" style="2" bestFit="1" customWidth="1"/>
    <col min="2" max="2" width="18.5" style="2" customWidth="1"/>
    <col min="3" max="3" width="36.83203125" style="2" bestFit="1" customWidth="1"/>
    <col min="4" max="4" width="29.5" style="2" bestFit="1" customWidth="1"/>
    <col min="5" max="5" width="38.6640625" style="2" customWidth="1"/>
    <col min="6" max="6" width="19.5" style="2" customWidth="1"/>
    <col min="7" max="7" width="28.5" style="2" customWidth="1"/>
    <col min="8" max="8" width="17.1640625" style="2" bestFit="1" customWidth="1"/>
    <col min="9" max="9" width="38.83203125" style="2" bestFit="1" customWidth="1"/>
    <col min="10" max="10" width="18.33203125" style="2" customWidth="1"/>
    <col min="11" max="11" width="22.83203125" style="2" customWidth="1"/>
    <col min="12" max="12" width="15.1640625" style="2" customWidth="1"/>
    <col min="13" max="13" width="6.6640625" style="2" customWidth="1"/>
    <col min="14" max="14" width="13.83203125" style="2" customWidth="1"/>
    <col min="15" max="16384" width="8.83203125" style="2"/>
  </cols>
  <sheetData>
    <row r="2" spans="1:17" ht="20" x14ac:dyDescent="0.2">
      <c r="A2" s="11" t="s">
        <v>26</v>
      </c>
      <c r="B2" s="11"/>
      <c r="C2" s="11"/>
    </row>
    <row r="4" spans="1:17" s="15" customFormat="1" ht="76" x14ac:dyDescent="0.2">
      <c r="A4" s="12" t="s">
        <v>0</v>
      </c>
      <c r="B4" s="12" t="s">
        <v>24</v>
      </c>
      <c r="C4" s="12" t="s">
        <v>5</v>
      </c>
      <c r="D4" s="12" t="s">
        <v>9</v>
      </c>
      <c r="E4" s="12" t="s">
        <v>10</v>
      </c>
      <c r="F4" s="12" t="s">
        <v>11</v>
      </c>
      <c r="G4" s="12" t="s">
        <v>12</v>
      </c>
      <c r="H4" s="12" t="s">
        <v>23</v>
      </c>
      <c r="I4" s="12" t="s">
        <v>16</v>
      </c>
      <c r="J4" s="13" t="s">
        <v>25</v>
      </c>
      <c r="K4" s="13" t="s">
        <v>18</v>
      </c>
      <c r="L4" s="12" t="s">
        <v>17</v>
      </c>
      <c r="M4" s="12" t="s">
        <v>6</v>
      </c>
      <c r="N4" s="12" t="s">
        <v>13</v>
      </c>
      <c r="O4" s="14"/>
      <c r="P4" s="14"/>
    </row>
    <row r="5" spans="1:17" x14ac:dyDescent="0.2">
      <c r="A5" s="4" t="s">
        <v>14</v>
      </c>
      <c r="B5" s="4" t="s">
        <v>2</v>
      </c>
      <c r="C5" s="4">
        <v>0.48949999999999999</v>
      </c>
      <c r="D5" s="4">
        <f>C5-D$16</f>
        <v>0.3805</v>
      </c>
      <c r="E5" s="4">
        <f>(D5+0.0065)/0.0058</f>
        <v>66.724137931034491</v>
      </c>
      <c r="F5" s="4">
        <f>E5/2</f>
        <v>33.362068965517246</v>
      </c>
      <c r="G5" s="4">
        <f>F5/10</f>
        <v>3.3362068965517246</v>
      </c>
      <c r="H5" s="4">
        <f>G5</f>
        <v>3.3362068965517246</v>
      </c>
      <c r="I5" s="4">
        <f>H5/1.11</f>
        <v>3.0055917986952472</v>
      </c>
      <c r="J5" s="5">
        <v>6.2</v>
      </c>
      <c r="K5" s="5">
        <f t="shared" ref="K5:K13" si="0">(I5/J5)*100</f>
        <v>48.477287075729791</v>
      </c>
      <c r="L5" s="4"/>
      <c r="M5" s="4"/>
      <c r="N5" s="4"/>
      <c r="O5" s="3"/>
      <c r="P5" s="3"/>
    </row>
    <row r="6" spans="1:17" x14ac:dyDescent="0.2">
      <c r="A6" s="4"/>
      <c r="B6" s="4" t="s">
        <v>3</v>
      </c>
      <c r="C6" s="4">
        <v>0.59021000000000001</v>
      </c>
      <c r="D6" s="4">
        <f>C6-D$16</f>
        <v>0.48121000000000003</v>
      </c>
      <c r="E6" s="4">
        <f>(D6+0.0065)/0.0058</f>
        <v>84.087931034482764</v>
      </c>
      <c r="F6" s="4">
        <f t="shared" ref="F6:F13" si="1">E6/2</f>
        <v>42.043965517241382</v>
      </c>
      <c r="G6" s="4">
        <f t="shared" ref="G6:G13" si="2">F6/10</f>
        <v>4.2043965517241384</v>
      </c>
      <c r="H6" s="4">
        <f t="shared" ref="H6:H7" si="3">G6</f>
        <v>4.2043965517241384</v>
      </c>
      <c r="I6" s="4">
        <f>H6/1.11</f>
        <v>3.787744641192917</v>
      </c>
      <c r="J6" s="5">
        <v>8.8000000000000007</v>
      </c>
      <c r="K6" s="5">
        <f t="shared" si="0"/>
        <v>43.042552740828597</v>
      </c>
      <c r="L6" s="4">
        <f>AVERAGE(K5:K7)</f>
        <v>43.298715719460994</v>
      </c>
      <c r="M6" s="4">
        <f>_xlfn.STDEV.P(J5:J7)</f>
        <v>1.0614455552060491</v>
      </c>
      <c r="N6" s="4">
        <f>_xlfn.CONFIDENCE.NORM(0.05,M6,3)</f>
        <v>1.2011166477697264</v>
      </c>
      <c r="O6" s="3"/>
      <c r="P6" s="3"/>
    </row>
    <row r="7" spans="1:17" x14ac:dyDescent="0.2">
      <c r="A7" s="4"/>
      <c r="B7" s="4" t="s">
        <v>4</v>
      </c>
      <c r="C7" s="4">
        <v>0.47310000000000002</v>
      </c>
      <c r="D7" s="4">
        <f>C7-D$16</f>
        <v>0.36410000000000003</v>
      </c>
      <c r="E7" s="4">
        <f t="shared" ref="E7:E13" si="4">(D7+0.0065)/0.0058</f>
        <v>63.896551724137943</v>
      </c>
      <c r="F7" s="4">
        <f t="shared" si="1"/>
        <v>31.948275862068972</v>
      </c>
      <c r="G7" s="4">
        <f t="shared" si="2"/>
        <v>3.1948275862068973</v>
      </c>
      <c r="H7" s="4">
        <f t="shared" si="3"/>
        <v>3.1948275862068973</v>
      </c>
      <c r="I7" s="4">
        <f t="shared" ref="I7" si="5">H7/1.11</f>
        <v>2.8782230506368442</v>
      </c>
      <c r="J7" s="5">
        <v>7.5</v>
      </c>
      <c r="K7" s="5">
        <f t="shared" si="0"/>
        <v>38.376307341824592</v>
      </c>
      <c r="L7" s="4"/>
      <c r="M7" s="4"/>
      <c r="N7" s="4"/>
      <c r="O7" s="3"/>
      <c r="P7" s="3"/>
    </row>
    <row r="8" spans="1:17" x14ac:dyDescent="0.2">
      <c r="A8" s="4" t="s">
        <v>15</v>
      </c>
      <c r="B8" s="4" t="s">
        <v>2</v>
      </c>
      <c r="C8" s="4">
        <v>0.3518</v>
      </c>
      <c r="D8" s="4">
        <f>C8-D16</f>
        <v>0.24280000000000002</v>
      </c>
      <c r="E8" s="4">
        <f t="shared" si="4"/>
        <v>42.982758620689658</v>
      </c>
      <c r="F8" s="4">
        <f t="shared" si="1"/>
        <v>21.491379310344829</v>
      </c>
      <c r="G8" s="4">
        <f t="shared" si="2"/>
        <v>2.1491379310344829</v>
      </c>
      <c r="H8" s="4">
        <f>G8</f>
        <v>2.1491379310344829</v>
      </c>
      <c r="I8" s="4">
        <f>H8/1.11</f>
        <v>1.9361602982292636</v>
      </c>
      <c r="J8" s="5">
        <v>6.8</v>
      </c>
      <c r="K8" s="5">
        <f t="shared" si="0"/>
        <v>28.472945562195051</v>
      </c>
      <c r="L8" s="4"/>
      <c r="M8" s="4"/>
      <c r="N8" s="4"/>
      <c r="O8" s="3"/>
      <c r="P8" s="3"/>
    </row>
    <row r="9" spans="1:17" x14ac:dyDescent="0.2">
      <c r="A9" s="4"/>
      <c r="B9" s="4" t="s">
        <v>3</v>
      </c>
      <c r="C9" s="4">
        <v>0.34599999999999997</v>
      </c>
      <c r="D9" s="4">
        <f>C9-D16</f>
        <v>0.23699999999999999</v>
      </c>
      <c r="E9" s="4">
        <f t="shared" si="4"/>
        <v>41.982758620689658</v>
      </c>
      <c r="F9" s="4">
        <f t="shared" si="1"/>
        <v>20.991379310344829</v>
      </c>
      <c r="G9" s="4">
        <f t="shared" si="2"/>
        <v>2.0991379310344831</v>
      </c>
      <c r="H9" s="4">
        <f t="shared" ref="H9:H10" si="6">G9</f>
        <v>2.0991379310344831</v>
      </c>
      <c r="I9" s="4">
        <f t="shared" ref="I9:I10" si="7">H9/1.11</f>
        <v>1.8911152531842188</v>
      </c>
      <c r="J9" s="5">
        <v>5.6</v>
      </c>
      <c r="K9" s="5">
        <f t="shared" si="0"/>
        <v>33.769915235432478</v>
      </c>
      <c r="L9" s="4">
        <f>AVERAGE(K8:K10)</f>
        <v>28.125687988771151</v>
      </c>
      <c r="M9" s="4">
        <f>_xlfn.STDEV.P(J8:J10)</f>
        <v>0.74833147735478978</v>
      </c>
      <c r="N9" s="4">
        <f>_xlfn.CONFIDENCE.NORM(0.05,M9,3)</f>
        <v>0.84680122413482573</v>
      </c>
      <c r="O9" s="3"/>
      <c r="P9" s="3"/>
      <c r="Q9" s="6"/>
    </row>
    <row r="10" spans="1:17" x14ac:dyDescent="0.2">
      <c r="A10" s="4"/>
      <c r="B10" s="4" t="s">
        <v>4</v>
      </c>
      <c r="C10" s="4">
        <v>0.245</v>
      </c>
      <c r="D10" s="4">
        <f>C10-D16</f>
        <v>0.13600000000000001</v>
      </c>
      <c r="E10" s="4">
        <f t="shared" si="4"/>
        <v>24.568965517241384</v>
      </c>
      <c r="F10" s="4">
        <f t="shared" si="1"/>
        <v>12.284482758620692</v>
      </c>
      <c r="G10" s="4">
        <f t="shared" si="2"/>
        <v>1.2284482758620692</v>
      </c>
      <c r="H10" s="4">
        <f t="shared" si="6"/>
        <v>1.2284482758620692</v>
      </c>
      <c r="I10" s="4">
        <f t="shared" si="7"/>
        <v>1.1067101584342964</v>
      </c>
      <c r="J10" s="5">
        <v>5</v>
      </c>
      <c r="K10" s="5">
        <f t="shared" si="0"/>
        <v>22.134203168685929</v>
      </c>
      <c r="L10" s="4"/>
      <c r="M10" s="4"/>
      <c r="N10" s="4"/>
      <c r="O10" s="3"/>
      <c r="P10" s="3"/>
    </row>
    <row r="11" spans="1:17" x14ac:dyDescent="0.2">
      <c r="A11" s="4" t="s">
        <v>8</v>
      </c>
      <c r="B11" s="4" t="s">
        <v>2</v>
      </c>
      <c r="C11" s="4">
        <v>0.16039999999999999</v>
      </c>
      <c r="D11" s="4">
        <f>C11-D19</f>
        <v>0.16039999999999999</v>
      </c>
      <c r="E11" s="4">
        <f t="shared" si="4"/>
        <v>28.77586206896552</v>
      </c>
      <c r="F11" s="4">
        <f t="shared" si="1"/>
        <v>14.38793103448276</v>
      </c>
      <c r="G11" s="4">
        <f>F11/10</f>
        <v>1.4387931034482759</v>
      </c>
      <c r="H11" s="4">
        <f>G11</f>
        <v>1.4387931034482759</v>
      </c>
      <c r="I11" s="4">
        <f>H11/1.11</f>
        <v>1.2962100031065549</v>
      </c>
      <c r="J11" s="5">
        <v>2</v>
      </c>
      <c r="K11" s="5">
        <f>(I11/J11)*100</f>
        <v>64.810500155327745</v>
      </c>
      <c r="L11" s="4"/>
      <c r="M11" s="4"/>
      <c r="N11" s="4"/>
      <c r="O11" s="3"/>
      <c r="P11" s="3"/>
    </row>
    <row r="12" spans="1:17" x14ac:dyDescent="0.2">
      <c r="A12" s="4"/>
      <c r="B12" s="4" t="s">
        <v>3</v>
      </c>
      <c r="C12" s="4">
        <v>0.158</v>
      </c>
      <c r="D12" s="4">
        <f>C12-D19</f>
        <v>0.158</v>
      </c>
      <c r="E12" s="4">
        <f t="shared" si="4"/>
        <v>28.362068965517246</v>
      </c>
      <c r="F12" s="4">
        <f t="shared" si="1"/>
        <v>14.181034482758623</v>
      </c>
      <c r="G12" s="4">
        <f>F12/10</f>
        <v>1.4181034482758623</v>
      </c>
      <c r="H12" s="4">
        <f t="shared" ref="H12:H13" si="8">G12</f>
        <v>1.4181034482758623</v>
      </c>
      <c r="I12" s="4">
        <f t="shared" ref="I12:I13" si="9">H12/1.11</f>
        <v>1.2775706741223984</v>
      </c>
      <c r="J12" s="5">
        <v>2</v>
      </c>
      <c r="K12" s="5">
        <f t="shared" si="0"/>
        <v>63.878533706119924</v>
      </c>
      <c r="L12" s="4">
        <f>AVERAGE(K11:K13)</f>
        <v>67.787615201408315</v>
      </c>
      <c r="M12" s="4">
        <f>_xlfn.STDEV.P(K11:K13)</f>
        <v>4.8841183080390556</v>
      </c>
      <c r="N12" s="4">
        <f>_xlfn.CONFIDENCE.NORM(0.05,M12,3)</f>
        <v>5.5267986009172434</v>
      </c>
      <c r="O12" s="3"/>
      <c r="P12" s="3"/>
    </row>
    <row r="13" spans="1:17" x14ac:dyDescent="0.2">
      <c r="A13" s="4"/>
      <c r="B13" s="4" t="s">
        <v>4</v>
      </c>
      <c r="C13" s="4">
        <v>0.18579999999999999</v>
      </c>
      <c r="D13" s="4">
        <f>C13-D19</f>
        <v>0.18579999999999999</v>
      </c>
      <c r="E13" s="4">
        <f t="shared" si="4"/>
        <v>33.155172413793103</v>
      </c>
      <c r="F13" s="4">
        <f t="shared" si="1"/>
        <v>16.577586206896552</v>
      </c>
      <c r="G13" s="4">
        <f t="shared" si="2"/>
        <v>1.6577586206896551</v>
      </c>
      <c r="H13" s="4">
        <f t="shared" si="8"/>
        <v>1.6577586206896551</v>
      </c>
      <c r="I13" s="4">
        <f t="shared" si="9"/>
        <v>1.493476234855545</v>
      </c>
      <c r="J13" s="5">
        <v>2</v>
      </c>
      <c r="K13" s="5">
        <f t="shared" si="0"/>
        <v>74.673811742777247</v>
      </c>
      <c r="L13" s="4"/>
      <c r="M13" s="4"/>
      <c r="N13" s="4"/>
      <c r="O13" s="3" t="s">
        <v>7</v>
      </c>
      <c r="P13" s="3"/>
    </row>
    <row r="14" spans="1:17" x14ac:dyDescent="0.2">
      <c r="A14" s="3"/>
      <c r="B14" s="3"/>
      <c r="C14" s="3"/>
      <c r="D14" s="3"/>
      <c r="E14" s="3"/>
      <c r="F14" s="3"/>
      <c r="G14" s="3"/>
      <c r="H14" s="3"/>
      <c r="I14" s="3"/>
      <c r="J14" s="7"/>
      <c r="K14" s="8"/>
      <c r="L14" s="3"/>
      <c r="M14" s="3"/>
      <c r="N14" s="3"/>
      <c r="O14" s="3">
        <f>_xlfn.T.TEST(K5:K7,K8:K10,2,1)</f>
        <v>4.0348793600406184E-2</v>
      </c>
      <c r="P14" s="3">
        <f>1-O14</f>
        <v>0.95965120639959378</v>
      </c>
    </row>
    <row r="15" spans="1:17" x14ac:dyDescent="0.2">
      <c r="D15" s="1" t="s">
        <v>1</v>
      </c>
      <c r="E15" s="1" t="s">
        <v>22</v>
      </c>
      <c r="F15" s="1" t="s">
        <v>21</v>
      </c>
      <c r="O15" s="2" t="s">
        <v>7</v>
      </c>
    </row>
    <row r="16" spans="1:17" x14ac:dyDescent="0.2">
      <c r="D16" s="2">
        <v>0.109</v>
      </c>
      <c r="E16" s="2">
        <v>-6.4999999999999997E-3</v>
      </c>
      <c r="F16" s="2">
        <v>5.7999999999999996E-3</v>
      </c>
      <c r="O16" s="2">
        <f xml:space="preserve"> TTEST(K5:K7,K8:K10,2,1)</f>
        <v>4.0348793600406184E-2</v>
      </c>
      <c r="P16" s="2">
        <f>L6-L9</f>
        <v>15.173027730689842</v>
      </c>
      <c r="Q16" s="2">
        <f>P16/L6</f>
        <v>0.35042673849723882</v>
      </c>
    </row>
    <row r="20" spans="5:21" x14ac:dyDescent="0.2">
      <c r="E20" s="10" t="s">
        <v>19</v>
      </c>
      <c r="F20" s="10" t="s">
        <v>20</v>
      </c>
    </row>
    <row r="21" spans="5:21" x14ac:dyDescent="0.2">
      <c r="E21" s="3">
        <v>45.200558574214483</v>
      </c>
      <c r="F21" s="3">
        <v>28.528294868164142</v>
      </c>
    </row>
    <row r="22" spans="5:21" x14ac:dyDescent="0.2">
      <c r="E22" s="3">
        <v>1.06144555520605</v>
      </c>
      <c r="F22" s="3">
        <v>0.74833147735479</v>
      </c>
    </row>
    <row r="28" spans="5:21" x14ac:dyDescent="0.2">
      <c r="O28" s="9"/>
      <c r="P28" s="9"/>
      <c r="Q28" s="9"/>
      <c r="R28" s="9"/>
      <c r="S28" s="9"/>
      <c r="T28" s="9"/>
      <c r="U28" s="9"/>
    </row>
    <row r="29" spans="5:21" x14ac:dyDescent="0.2">
      <c r="O29" s="9"/>
      <c r="P29" s="9"/>
      <c r="Q29" s="9"/>
      <c r="R29" s="9"/>
      <c r="S29" s="9"/>
      <c r="T29" s="9"/>
      <c r="U29" s="9"/>
    </row>
    <row r="30" spans="5:21" x14ac:dyDescent="0.2">
      <c r="O30" s="9"/>
      <c r="P30" s="9"/>
      <c r="Q30" s="9"/>
      <c r="R30" s="9"/>
      <c r="S30" s="9"/>
      <c r="T30" s="9"/>
      <c r="U30" s="9"/>
    </row>
    <row r="31" spans="5:21" x14ac:dyDescent="0.2"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5:21" x14ac:dyDescent="0.2"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8:21" x14ac:dyDescent="0.2"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8:21" x14ac:dyDescent="0.2"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8:21" x14ac:dyDescent="0.2">
      <c r="H35" s="9"/>
      <c r="I35" s="9"/>
      <c r="J35" s="9"/>
      <c r="K35" s="9"/>
      <c r="L35" s="9"/>
      <c r="M35" s="9"/>
      <c r="N35" s="9"/>
    </row>
    <row r="36" spans="8:21" x14ac:dyDescent="0.2">
      <c r="H36" s="9"/>
      <c r="I36" s="9"/>
      <c r="J36" s="9"/>
      <c r="K36" s="9"/>
      <c r="L36" s="9"/>
      <c r="M36" s="9"/>
      <c r="N36" s="9"/>
    </row>
    <row r="37" spans="8:21" x14ac:dyDescent="0.2">
      <c r="H37" s="9"/>
      <c r="I37" s="9"/>
      <c r="J37" s="9"/>
      <c r="K37" s="9"/>
      <c r="L37" s="9"/>
      <c r="M37" s="9"/>
      <c r="N37" s="9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Cal.cry.cellulosecont.template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Dampanaboina, Lavanya</dc:creator>
  <cp:lastModifiedBy>Venugopal Mendu</cp:lastModifiedBy>
  <dcterms:created xsi:type="dcterms:W3CDTF">2020-07-20T06:01:13Z</dcterms:created>
  <dcterms:modified xsi:type="dcterms:W3CDTF">2021-03-12T03:15:08Z</dcterms:modified>
</cp:coreProperties>
</file>