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armanin\OneDrive - LA TROBE UNIVERSITY\Documents\abstracts and papers\SSX\JOVE\Submitted files\re_submitted_v3\"/>
    </mc:Choice>
  </mc:AlternateContent>
  <xr:revisionPtr revIDLastSave="0" documentId="13_ncr:1_{81697A34-5BED-411E-A517-826096680DA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rive calculator" sheetId="4" r:id="rId1"/>
    <sheet name="Sheet1" sheetId="5" state="hidden" r:id="rId2"/>
  </sheets>
  <definedNames>
    <definedName name="_xlnm.Print_Area" localSheetId="0">'drive calculator'!$A$2:$H$50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4" i="5"/>
  <c r="D14" i="4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4" i="5"/>
  <c r="D13" i="4"/>
  <c r="D25" i="4"/>
  <c r="D15" i="4" l="1"/>
  <c r="D28" i="4"/>
  <c r="D26" i="4" l="1"/>
  <c r="D27" i="4"/>
  <c r="D20" i="4"/>
  <c r="D19" i="4" s="1"/>
  <c r="D16" i="4"/>
  <c r="D22" i="4" l="1"/>
  <c r="D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Kusel Design</author>
  </authors>
  <commentList>
    <comment ref="D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refer to table to the right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stream diameter is presumed to match the needle bore size; adjust figure if stream size differs to needle bore size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<sst xmlns="http://schemas.openxmlformats.org/spreadsheetml/2006/main" count="50" uniqueCount="30">
  <si>
    <t>mm</t>
  </si>
  <si>
    <t>µm</t>
  </si>
  <si>
    <t>minutes</t>
  </si>
  <si>
    <t>µL</t>
  </si>
  <si>
    <t>nL/s</t>
  </si>
  <si>
    <t>rpm</t>
  </si>
  <si>
    <t>lipid volume in syringe</t>
  </si>
  <si>
    <t>volume flow rate target</t>
  </si>
  <si>
    <t>Hamilton syringe bore size</t>
  </si>
  <si>
    <t xml:space="preserve">lipid stream diameter </t>
  </si>
  <si>
    <t>lipid extrusion duration</t>
  </si>
  <si>
    <t>device/syringe dead volume</t>
  </si>
  <si>
    <t>needle outside diameter</t>
  </si>
  <si>
    <t>needle bore diameter</t>
  </si>
  <si>
    <t>reference figures</t>
  </si>
  <si>
    <t>resultant figures</t>
  </si>
  <si>
    <t>critical input figures</t>
  </si>
  <si>
    <t>LIPIDICO DEVICE CALCULATOR: lipid speed, volume flow rate, motor speed</t>
  </si>
  <si>
    <t>µm/s</t>
  </si>
  <si>
    <t>hours</t>
  </si>
  <si>
    <t>lipid stream velocity target</t>
  </si>
  <si>
    <t>lipid volume flow rate</t>
  </si>
  <si>
    <t>required motor speed</t>
  </si>
  <si>
    <t>lipid stream velocity</t>
  </si>
  <si>
    <t>motor speed input</t>
  </si>
  <si>
    <t>RPM</t>
  </si>
  <si>
    <t>MOTOR SPEED [RPM]</t>
  </si>
  <si>
    <t>STREAM VELOCITY [µm/s]</t>
  </si>
  <si>
    <t>VOLUME FLOW RATE [nL/s]</t>
  </si>
  <si>
    <t>Graph showinig motor speed v's flow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</si>
</sst>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 applyAlignment="1">
      <alignment horizontal="right"/>
    </xf>
    <xf numFmtId="0" fontId="1" fillId="0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5" borderId="0" xfId="0" applyFill="1"/>
    <xf numFmtId="0" fontId="4" fillId="0" borderId="0" xfId="0" applyFont="1" applyAlignment="1">
      <alignment vertical="center"/>
    </xf>
    <xf numFmtId="0" fontId="0" fillId="3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0" borderId="0" xfId="0" applyNumberFormat="1"/>
    <xf numFmtId="165" fontId="0" fillId="3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0" borderId="0" xfId="0" applyBorder="1"/>
    <xf numFmtId="0" fontId="5" fillId="6" borderId="0" xfId="0" applyFont="1" applyFill="1" applyAlignment="1">
      <alignment horizontal="left"/>
    </xf>
    <xf numFmtId="0" fontId="0" fillId="2" borderId="0" xfId="0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DBF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0458649103178"/>
          <c:y val="0.15392034691315759"/>
          <c:w val="0.84110721605004857"/>
          <c:h val="0.71200228232340523"/>
        </c:manualLayout>
      </c:layout>
      <c:lineChart>
        <c:grouping val="standard"/>
        <c:varyColors val="0"/>
        <c:ser>
          <c:idx val="1"/>
          <c:order val="0"/>
          <c:tx>
            <c:strRef>
              <c:f>Sheet1!$D$3</c:f>
              <c:strCache>
                <c:ptCount val="1"/>
                <c:pt idx="0">
                  <c:v>STREAM VELOCITY [µm/s]</c:v>
                </c:pt>
              </c:strCache>
            </c:strRef>
          </c:tx>
          <c:marker>
            <c:symbol val="none"/>
          </c:marker>
          <c:cat>
            <c:numRef>
              <c:f>Sheet1!$B$4:$B$27</c:f>
              <c:numCache>
                <c:formatCode>General</c:formatCode>
                <c:ptCount val="2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  <c:pt idx="23">
                  <c:v>12.5</c:v>
                </c:pt>
              </c:numCache>
            </c:numRef>
          </c:cat>
          <c:val>
            <c:numRef>
              <c:f>Sheet1!$D$4:$D$27</c:f>
              <c:numCache>
                <c:formatCode>0</c:formatCode>
                <c:ptCount val="24"/>
                <c:pt idx="0">
                  <c:v>105.22640865579859</c:v>
                </c:pt>
                <c:pt idx="1">
                  <c:v>157.83961298369789</c:v>
                </c:pt>
                <c:pt idx="2">
                  <c:v>210.45281731159719</c:v>
                </c:pt>
                <c:pt idx="3">
                  <c:v>263.06602163949651</c:v>
                </c:pt>
                <c:pt idx="4">
                  <c:v>315.67922596739578</c:v>
                </c:pt>
                <c:pt idx="5">
                  <c:v>368.29243029529505</c:v>
                </c:pt>
                <c:pt idx="6">
                  <c:v>420.90563462319437</c:v>
                </c:pt>
                <c:pt idx="7">
                  <c:v>473.51883895109364</c:v>
                </c:pt>
                <c:pt idx="8">
                  <c:v>526.13204327899302</c:v>
                </c:pt>
                <c:pt idx="9">
                  <c:v>578.74524760689224</c:v>
                </c:pt>
                <c:pt idx="10">
                  <c:v>631.35845193479156</c:v>
                </c:pt>
                <c:pt idx="11">
                  <c:v>683.97165626269089</c:v>
                </c:pt>
                <c:pt idx="12">
                  <c:v>736.5848605905901</c:v>
                </c:pt>
                <c:pt idx="13">
                  <c:v>789.19806491848942</c:v>
                </c:pt>
                <c:pt idx="14">
                  <c:v>841.81126924638875</c:v>
                </c:pt>
                <c:pt idx="15">
                  <c:v>894.42447357428796</c:v>
                </c:pt>
                <c:pt idx="16">
                  <c:v>947.03767790218728</c:v>
                </c:pt>
                <c:pt idx="17">
                  <c:v>999.65088223008661</c:v>
                </c:pt>
                <c:pt idx="18">
                  <c:v>1052.264086557986</c:v>
                </c:pt>
                <c:pt idx="19">
                  <c:v>1104.8772908858853</c:v>
                </c:pt>
                <c:pt idx="20">
                  <c:v>1157.4904952137845</c:v>
                </c:pt>
                <c:pt idx="21">
                  <c:v>1210.1036995416839</c:v>
                </c:pt>
                <c:pt idx="22">
                  <c:v>1262.7169038695831</c:v>
                </c:pt>
                <c:pt idx="23">
                  <c:v>1315.3301081974823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8-4A75-81C8-387EAE1BFB20}"/>
            </c:ext>
          </c:extLst>
        </c:ser>
        <c:ser>
          <c:idx val="0"/>
          <c:order val="1"/>
          <c:tx>
            <c:v>MOTOR SPEED [RPM]</c:v>
          </c:tx>
          <c:marker>
            <c:symbol val="none"/>
          </c:marker>
          <c:cat>
            <c:numRef>
              <c:f>Sheet1!$B$4:$B$27</c:f>
              <c:numCache>
                <c:formatCode>General</c:formatCode>
                <c:ptCount val="2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  <c:pt idx="23">
                  <c:v>12.5</c:v>
                </c:pt>
              </c:numCache>
            </c:numRef>
          </c:cat>
          <c:val>
            <c:numRef>
              <c:f>Sheet1!$C$4:$C$27</c:f>
              <c:numCache>
                <c:formatCode>0</c:formatCode>
                <c:ptCount val="24"/>
                <c:pt idx="0">
                  <c:v>26.072858945247635</c:v>
                </c:pt>
                <c:pt idx="1">
                  <c:v>39.109288417871454</c:v>
                </c:pt>
                <c:pt idx="2">
                  <c:v>52.14571789049527</c:v>
                </c:pt>
                <c:pt idx="3">
                  <c:v>65.1821473631191</c:v>
                </c:pt>
                <c:pt idx="4">
                  <c:v>78.218576835742908</c:v>
                </c:pt>
                <c:pt idx="5">
                  <c:v>91.255006308366731</c:v>
                </c:pt>
                <c:pt idx="6">
                  <c:v>104.29143578099054</c:v>
                </c:pt>
                <c:pt idx="7">
                  <c:v>117.32786525361436</c:v>
                </c:pt>
                <c:pt idx="8">
                  <c:v>130.3642947262382</c:v>
                </c:pt>
                <c:pt idx="9">
                  <c:v>143.40072419886201</c:v>
                </c:pt>
                <c:pt idx="10">
                  <c:v>156.43715367148582</c:v>
                </c:pt>
                <c:pt idx="11">
                  <c:v>169.47358314410963</c:v>
                </c:pt>
                <c:pt idx="12">
                  <c:v>182.51001261673346</c:v>
                </c:pt>
                <c:pt idx="13">
                  <c:v>195.54644208935727</c:v>
                </c:pt>
                <c:pt idx="14">
                  <c:v>208.58287156198108</c:v>
                </c:pt>
                <c:pt idx="15">
                  <c:v>221.61930103460492</c:v>
                </c:pt>
                <c:pt idx="16">
                  <c:v>234.65573050722872</c:v>
                </c:pt>
                <c:pt idx="17">
                  <c:v>247.69215997985256</c:v>
                </c:pt>
                <c:pt idx="18">
                  <c:v>260.7285894524764</c:v>
                </c:pt>
                <c:pt idx="19">
                  <c:v>273.76501892510021</c:v>
                </c:pt>
                <c:pt idx="20">
                  <c:v>286.80144839772402</c:v>
                </c:pt>
                <c:pt idx="21">
                  <c:v>299.83787787034782</c:v>
                </c:pt>
                <c:pt idx="22">
                  <c:v>312.87430734297163</c:v>
                </c:pt>
                <c:pt idx="23">
                  <c:v>325.91073681559544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8-4A75-81C8-387EAE1BF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smooth val="0"/>
        <c:axId val="164935936"/>
        <c:axId val="164938112"/>
      </c:lineChart>
      <c:catAx>
        <c:axId val="164935936"/>
        <c:scaling>
          <c:orientation val="minMax"/>
        </c:scaling>
        <c:delete val="0"/>
        <c:axPos val="b"/>
        <c:title>
          <c:tx>
            <c:strRef>
              <c:f>Sheet1!$B$3</c:f>
              <c:strCache>
                <c:ptCount val="1"/>
                <c:pt idx="0">
                  <c:v>VOLUME FLOW RATE [nL/s]</c:v>
                </c:pt>
              </c:strCache>
            </c:strRef>
          </c:tx>
          <c:overlay val="0"/>
        </c:title>
        <c:numFmt formatCode="General" sourceLinked="1"/>
        <c:majorTickMark val="none"/>
        <c:minorTickMark val="none"/>
        <c:tickLblPos val="nextTo"/>
        <c:crossAx val="164938112"/>
        <c:crosses val="autoZero"/>
        <c:auto val="1"/>
        <c:lblAlgn val="ctr"/>
        <c:lblOffset val="100"/>
        <c:noMultiLvlLbl val="0"/>
      </c:catAx>
      <c:valAx>
        <c:axId val="164938112"/>
        <c:scaling>
          <c:orientation val="minMax"/>
        </c:scaling>
        <c:delete val="0"/>
        <c:axPos val="l"/>
        <c:majorGridlines/>
        <c:minorGridlines/>
        <c:title>
          <c:tx>
            <c:strRef>
              <c:f>Sheet1!$C$3:$D$3</c:f>
              <c:strCache>
                <c:ptCount val="2"/>
                <c:pt idx="0">
                  <c:v>MOTOR SPEED [RPM]</c:v>
                </c:pt>
                <c:pt idx="1">
                  <c:v>STREAM VELOCITY [µm/s]</c:v>
                </c:pt>
              </c:strCache>
            </c:strRef>
          </c:tx>
          <c:overlay val="0"/>
        </c:title>
        <c:numFmt formatCode="0" sourceLinked="1"/>
        <c:majorTickMark val="out"/>
        <c:minorTickMark val="none"/>
        <c:tickLblPos val="nextTo"/>
        <c:crossAx val="164935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056682127062883"/>
          <c:y val="2.7295903229487623E-2"/>
          <c:w val="0.27193440699066701"/>
          <c:h val="0.1048284833960972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51408</xdr:colOff>
      <xdr:row>13</xdr:row>
      <xdr:rowOff>71437</xdr:rowOff>
    </xdr:from>
    <xdr:to>
      <xdr:col>7</xdr:col>
      <xdr:colOff>521087</xdr:colOff>
      <xdr:row>20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3158" y="2444750"/>
          <a:ext cx="2080992" cy="1301750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>
    <xdr:from>
      <xdr:col>0</xdr:col>
      <xdr:colOff>155576</xdr:colOff>
      <xdr:row>28</xdr:row>
      <xdr:rowOff>106363</xdr:rowOff>
    </xdr:from>
    <xdr:to>
      <xdr:col>6</xdr:col>
      <xdr:colOff>697156</xdr:colOff>
      <xdr:row>46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9"/>
  <sheetViews>
    <sheetView showGridLines="0" tabSelected="1" topLeftCell="A13" zoomScale="83" zoomScaleNormal="83" zoomScaleSheetLayoutView="80" zoomScalePageLayoutView="80" workbookViewId="0">
      <selection activeCell="R24" sqref="R24"/>
    </sheetView>
  </sheetViews>
  <sheetFormatPr defaultRowHeight="14.5" x14ac:dyDescent="0.35"/>
  <cols>
    <col min="1" max="1" width="3.1796875" customWidth="1"/>
    <col min="2" max="2" width="24.81640625" customWidth="1"/>
    <col min="3" max="3" width="3.7265625" customWidth="1"/>
    <col min="4" max="4" width="13.1796875" style="9" bestFit="1" customWidth="1"/>
    <col min="6" max="6" width="4.54296875" customWidth="1"/>
    <col min="7" max="7" width="18" customWidth="1"/>
  </cols>
  <sheetData>
    <row r="2" spans="1:8" x14ac:dyDescent="0.35">
      <c r="B2" s="28" t="s">
        <v>17</v>
      </c>
      <c r="C2" s="28"/>
      <c r="D2" s="28"/>
      <c r="E2" s="28"/>
      <c r="F2" s="28"/>
      <c r="G2" s="28"/>
      <c r="H2" s="28"/>
    </row>
    <row r="4" spans="1:8" x14ac:dyDescent="0.35">
      <c r="B4" s="1"/>
      <c r="C4" s="1"/>
      <c r="D4" s="10"/>
      <c r="E4" s="1"/>
    </row>
    <row r="5" spans="1:8" x14ac:dyDescent="0.35">
      <c r="A5" s="4"/>
      <c r="B5" s="2" t="s">
        <v>8</v>
      </c>
      <c r="C5" s="2"/>
      <c r="D5" s="19">
        <v>1.46</v>
      </c>
      <c r="E5" s="1" t="s">
        <v>0</v>
      </c>
    </row>
    <row r="6" spans="1:8" x14ac:dyDescent="0.35">
      <c r="A6" s="4"/>
      <c r="B6" s="2" t="s">
        <v>11</v>
      </c>
      <c r="C6" s="2"/>
      <c r="D6" s="10">
        <v>4.5</v>
      </c>
      <c r="E6" s="3" t="s">
        <v>3</v>
      </c>
    </row>
    <row r="7" spans="1:8" x14ac:dyDescent="0.35">
      <c r="A7" s="4"/>
      <c r="B7" s="2" t="s">
        <v>13</v>
      </c>
      <c r="C7" s="2"/>
      <c r="D7" s="12">
        <v>110</v>
      </c>
      <c r="E7" s="3" t="s">
        <v>1</v>
      </c>
      <c r="G7" s="16" t="s">
        <v>14</v>
      </c>
    </row>
    <row r="8" spans="1:8" x14ac:dyDescent="0.35">
      <c r="A8" s="4"/>
      <c r="B8" s="2" t="s">
        <v>12</v>
      </c>
      <c r="C8" s="2"/>
      <c r="D8" s="12">
        <v>210</v>
      </c>
      <c r="E8" s="3" t="s">
        <v>1</v>
      </c>
    </row>
    <row r="9" spans="1:8" x14ac:dyDescent="0.35">
      <c r="A9" s="4"/>
      <c r="B9" s="2" t="s">
        <v>6</v>
      </c>
      <c r="C9" s="2"/>
      <c r="D9" s="11">
        <v>26</v>
      </c>
      <c r="E9" s="3" t="s">
        <v>3</v>
      </c>
      <c r="G9" s="5" t="s">
        <v>16</v>
      </c>
    </row>
    <row r="10" spans="1:8" x14ac:dyDescent="0.35">
      <c r="A10" s="4"/>
      <c r="B10" s="2" t="s">
        <v>9</v>
      </c>
      <c r="C10" s="2"/>
      <c r="D10" s="11">
        <v>110</v>
      </c>
      <c r="E10" s="3" t="s">
        <v>1</v>
      </c>
    </row>
    <row r="11" spans="1:8" x14ac:dyDescent="0.35">
      <c r="A11" s="4"/>
      <c r="B11" s="7"/>
      <c r="C11" s="7"/>
      <c r="D11" s="21"/>
      <c r="E11" s="8"/>
      <c r="G11" s="6" t="s">
        <v>15</v>
      </c>
    </row>
    <row r="12" spans="1:8" x14ac:dyDescent="0.35">
      <c r="A12" s="4"/>
      <c r="B12" s="2" t="s">
        <v>7</v>
      </c>
      <c r="C12" s="2"/>
      <c r="D12" s="25">
        <v>8</v>
      </c>
      <c r="E12" s="3" t="s">
        <v>4</v>
      </c>
    </row>
    <row r="13" spans="1:8" x14ac:dyDescent="0.35">
      <c r="A13" s="4"/>
      <c r="B13" s="2" t="s">
        <v>22</v>
      </c>
      <c r="C13" s="2"/>
      <c r="D13" s="13">
        <f>D12*174.6/(PI()*D5^2)</f>
        <v>208.58287156198108</v>
      </c>
      <c r="E13" s="3" t="s">
        <v>5</v>
      </c>
    </row>
    <row r="14" spans="1:8" x14ac:dyDescent="0.35">
      <c r="A14" s="4"/>
      <c r="B14" s="2" t="s">
        <v>23</v>
      </c>
      <c r="C14" s="2"/>
      <c r="D14" s="13">
        <f>4*D12/(1000*PI()*(D10/1000)^2)*1000</f>
        <v>841.81126924638875</v>
      </c>
      <c r="E14" s="3" t="s">
        <v>18</v>
      </c>
    </row>
    <row r="15" spans="1:8" x14ac:dyDescent="0.35">
      <c r="A15" s="4"/>
      <c r="B15" s="29" t="s">
        <v>10</v>
      </c>
      <c r="C15" s="2"/>
      <c r="D15" s="13">
        <f>ROUNDDOWN((D9-D6)/(D12/1000)/3600,0)</f>
        <v>0</v>
      </c>
      <c r="E15" s="3" t="s">
        <v>19</v>
      </c>
    </row>
    <row r="16" spans="1:8" x14ac:dyDescent="0.35">
      <c r="A16" s="4"/>
      <c r="B16" s="29"/>
      <c r="C16" s="2"/>
      <c r="D16" s="13">
        <f>(D9-D6)/(D12/1000)/60-ROUNDDOWN((D9-D6)/(D12/1000)/3600,0)*60</f>
        <v>44.791666666666664</v>
      </c>
      <c r="E16" s="3" t="s">
        <v>2</v>
      </c>
    </row>
    <row r="17" spans="1:12" x14ac:dyDescent="0.35">
      <c r="A17" s="4"/>
      <c r="B17" s="7"/>
      <c r="C17" s="7"/>
      <c r="D17" s="14"/>
      <c r="E17" s="8"/>
    </row>
    <row r="18" spans="1:12" x14ac:dyDescent="0.35">
      <c r="A18" s="4"/>
      <c r="B18" s="2" t="s">
        <v>20</v>
      </c>
      <c r="C18" s="2"/>
      <c r="D18" s="18">
        <v>5000</v>
      </c>
      <c r="E18" s="3" t="s">
        <v>18</v>
      </c>
    </row>
    <row r="19" spans="1:12" x14ac:dyDescent="0.35">
      <c r="A19" s="4"/>
      <c r="B19" s="2" t="s">
        <v>22</v>
      </c>
      <c r="C19" s="2"/>
      <c r="D19" s="13">
        <f>D20*174.6/(PI()*D5^2)</f>
        <v>1238.8933195721527</v>
      </c>
      <c r="E19" s="3" t="s">
        <v>5</v>
      </c>
    </row>
    <row r="20" spans="1:12" x14ac:dyDescent="0.35">
      <c r="A20" s="4"/>
      <c r="B20" s="2" t="s">
        <v>21</v>
      </c>
      <c r="C20" s="2"/>
      <c r="D20" s="26">
        <f>D18*(PI()*(D10/1000)^2)/4</f>
        <v>47.516588885545623</v>
      </c>
      <c r="E20" s="3" t="s">
        <v>4</v>
      </c>
    </row>
    <row r="21" spans="1:12" x14ac:dyDescent="0.35">
      <c r="A21" s="4"/>
      <c r="B21" s="29" t="s">
        <v>10</v>
      </c>
      <c r="C21" s="2"/>
      <c r="D21" s="13">
        <f>ROUNDDOWN((D9-D6)/(D20/1000)/3600,0)</f>
        <v>0</v>
      </c>
      <c r="E21" s="3" t="s">
        <v>19</v>
      </c>
    </row>
    <row r="22" spans="1:12" ht="15" customHeight="1" x14ac:dyDescent="0.35">
      <c r="A22" s="4"/>
      <c r="B22" s="29"/>
      <c r="C22" s="2"/>
      <c r="D22" s="13">
        <f>(D9-D6)/(D20/1000)/60-ROUNDDOWN((D9-D6)/(D20/1000)/3600,0)*60</f>
        <v>7.5412259536655641</v>
      </c>
      <c r="E22" s="3" t="s">
        <v>2</v>
      </c>
      <c r="I22" s="17"/>
      <c r="J22" s="17"/>
      <c r="L22" s="17"/>
    </row>
    <row r="23" spans="1:12" ht="15" customHeight="1" x14ac:dyDescent="0.35">
      <c r="A23" s="4"/>
      <c r="B23" s="7"/>
      <c r="C23" s="7"/>
      <c r="D23" s="20"/>
      <c r="E23" s="8"/>
      <c r="I23" s="17"/>
      <c r="J23" s="17"/>
    </row>
    <row r="24" spans="1:12" x14ac:dyDescent="0.35">
      <c r="A24" s="4"/>
      <c r="B24" s="2" t="s">
        <v>24</v>
      </c>
      <c r="C24" s="2"/>
      <c r="D24" s="18">
        <v>1000</v>
      </c>
      <c r="E24" s="3" t="s">
        <v>5</v>
      </c>
    </row>
    <row r="25" spans="1:12" x14ac:dyDescent="0.35">
      <c r="A25" s="4"/>
      <c r="B25" s="2" t="s">
        <v>21</v>
      </c>
      <c r="C25" s="2"/>
      <c r="D25" s="26">
        <f>D24/174.6*PI()*D5^2</f>
        <v>38.354060139702185</v>
      </c>
      <c r="E25" s="3" t="s">
        <v>4</v>
      </c>
    </row>
    <row r="26" spans="1:12" x14ac:dyDescent="0.35">
      <c r="B26" s="2" t="s">
        <v>23</v>
      </c>
      <c r="C26" s="2"/>
      <c r="D26" s="13">
        <f>4*D25/(1000*PI()*(D10/1000)^2)*1000</f>
        <v>4035.8600058693773</v>
      </c>
      <c r="E26" s="3" t="s">
        <v>18</v>
      </c>
    </row>
    <row r="27" spans="1:12" x14ac:dyDescent="0.35">
      <c r="B27" s="29" t="s">
        <v>10</v>
      </c>
      <c r="C27" s="2"/>
      <c r="D27" s="13">
        <f>ROUNDDOWN((D9-D6)/(D25/1000)/3600,0)</f>
        <v>0</v>
      </c>
      <c r="E27" s="3" t="s">
        <v>19</v>
      </c>
    </row>
    <row r="28" spans="1:12" x14ac:dyDescent="0.35">
      <c r="B28" s="29"/>
      <c r="C28" s="2"/>
      <c r="D28" s="13">
        <f>(D9-D6)/(D25/1000)/60-ROUNDDOWN((D9-D6)/(D25/1000)/3600,0)*60</f>
        <v>9.342774455380404</v>
      </c>
      <c r="E28" s="3" t="s">
        <v>2</v>
      </c>
    </row>
    <row r="30" spans="1:12" x14ac:dyDescent="0.35">
      <c r="A30" s="4"/>
      <c r="B30" s="7"/>
      <c r="C30" s="4"/>
      <c r="D30" s="20"/>
      <c r="E30" s="8"/>
      <c r="F30" s="4"/>
      <c r="G30" s="4"/>
    </row>
    <row r="31" spans="1:12" x14ac:dyDescent="0.35">
      <c r="A31" s="4"/>
      <c r="B31" s="4"/>
      <c r="C31" s="4"/>
      <c r="D31" s="20"/>
      <c r="E31" s="4"/>
      <c r="F31" s="4"/>
      <c r="G31" s="4"/>
    </row>
    <row r="32" spans="1:12" x14ac:dyDescent="0.35">
      <c r="A32" s="4"/>
      <c r="B32" s="4"/>
      <c r="C32" s="4"/>
      <c r="D32" s="15"/>
      <c r="E32" s="4"/>
      <c r="F32" s="4"/>
      <c r="G32" s="4"/>
    </row>
    <row r="33" spans="1:7" x14ac:dyDescent="0.35">
      <c r="A33" s="4"/>
      <c r="B33" s="7"/>
      <c r="C33" s="7"/>
      <c r="D33" s="20"/>
      <c r="E33" s="8"/>
      <c r="F33" s="4"/>
      <c r="G33" s="4"/>
    </row>
    <row r="34" spans="1:7" x14ac:dyDescent="0.35">
      <c r="A34" s="4"/>
      <c r="B34" s="4"/>
      <c r="C34" s="4"/>
      <c r="D34" s="22"/>
      <c r="E34" s="4"/>
      <c r="F34" s="4"/>
      <c r="G34" s="4"/>
    </row>
    <row r="35" spans="1:7" x14ac:dyDescent="0.35">
      <c r="A35" s="4"/>
      <c r="B35" s="7"/>
      <c r="C35" s="7"/>
      <c r="D35" s="20"/>
      <c r="E35" s="8"/>
      <c r="F35" s="4"/>
      <c r="G35" s="4"/>
    </row>
    <row r="36" spans="1:7" x14ac:dyDescent="0.35">
      <c r="A36" s="4"/>
      <c r="B36" s="4"/>
      <c r="C36" s="4"/>
      <c r="D36" s="20"/>
      <c r="E36" s="4"/>
      <c r="F36" s="4"/>
      <c r="G36" s="4"/>
    </row>
    <row r="37" spans="1:7" x14ac:dyDescent="0.35">
      <c r="A37" s="4"/>
      <c r="B37" s="4"/>
      <c r="C37" s="4"/>
      <c r="D37" s="20"/>
      <c r="E37" s="4"/>
      <c r="F37" s="4"/>
      <c r="G37" s="4"/>
    </row>
    <row r="49" spans="2:2" x14ac:dyDescent="0.35">
      <c r="B49" s="27" t="s">
        <v>29</v>
      </c>
    </row>
  </sheetData>
  <mergeCells count="4">
    <mergeCell ref="B2:H2"/>
    <mergeCell ref="B15:B16"/>
    <mergeCell ref="B21:B22"/>
    <mergeCell ref="B27:B2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4"/>
  <sheetViews>
    <sheetView workbookViewId="0">
      <selection activeCell="C33" sqref="C33"/>
    </sheetView>
  </sheetViews>
  <sheetFormatPr defaultRowHeight="14.5" x14ac:dyDescent="0.35"/>
  <cols>
    <col min="2" max="2" width="23.54296875" bestFit="1" customWidth="1"/>
    <col min="3" max="3" width="19.7265625" bestFit="1" customWidth="1"/>
    <col min="4" max="4" width="23.7265625" bestFit="1" customWidth="1"/>
  </cols>
  <sheetData>
    <row r="2" spans="2:4" x14ac:dyDescent="0.35">
      <c r="B2" s="23" t="s">
        <v>4</v>
      </c>
      <c r="C2" s="23" t="s">
        <v>25</v>
      </c>
      <c r="D2" s="23" t="s">
        <v>18</v>
      </c>
    </row>
    <row r="3" spans="2:4" x14ac:dyDescent="0.35">
      <c r="B3" t="s">
        <v>28</v>
      </c>
      <c r="C3" t="s">
        <v>26</v>
      </c>
      <c r="D3" t="s">
        <v>27</v>
      </c>
    </row>
    <row r="4" spans="2:4" x14ac:dyDescent="0.35">
      <c r="B4">
        <v>1</v>
      </c>
      <c r="C4" s="24">
        <f>B4*174.6/(PI()*'drive calculator'!D$5^2)</f>
        <v>26.072858945247635</v>
      </c>
      <c r="D4" s="24">
        <f>4*B4/(1000*PI()*('drive calculator'!D$10/1000)^2)*1000</f>
        <v>105.22640865579859</v>
      </c>
    </row>
    <row r="5" spans="2:4" x14ac:dyDescent="0.35">
      <c r="B5">
        <v>1.5</v>
      </c>
      <c r="C5" s="24">
        <f>B5*174.6/(PI()*'drive calculator'!D$5^2)</f>
        <v>39.109288417871454</v>
      </c>
      <c r="D5" s="24">
        <f>4*B5/(1000*PI()*('drive calculator'!D$10/1000)^2)*1000</f>
        <v>157.83961298369789</v>
      </c>
    </row>
    <row r="6" spans="2:4" x14ac:dyDescent="0.35">
      <c r="B6">
        <v>2</v>
      </c>
      <c r="C6" s="24">
        <f>B6*174.6/(PI()*'drive calculator'!D$5^2)</f>
        <v>52.14571789049527</v>
      </c>
      <c r="D6" s="24">
        <f>4*B6/(1000*PI()*('drive calculator'!D$10/1000)^2)*1000</f>
        <v>210.45281731159719</v>
      </c>
    </row>
    <row r="7" spans="2:4" x14ac:dyDescent="0.35">
      <c r="B7">
        <v>2.5</v>
      </c>
      <c r="C7" s="24">
        <f>B7*174.6/(PI()*'drive calculator'!D$5^2)</f>
        <v>65.1821473631191</v>
      </c>
      <c r="D7" s="24">
        <f>4*B7/(1000*PI()*('drive calculator'!D$10/1000)^2)*1000</f>
        <v>263.06602163949651</v>
      </c>
    </row>
    <row r="8" spans="2:4" x14ac:dyDescent="0.35">
      <c r="B8">
        <v>3</v>
      </c>
      <c r="C8" s="24">
        <f>B8*174.6/(PI()*'drive calculator'!D$5^2)</f>
        <v>78.218576835742908</v>
      </c>
      <c r="D8" s="24">
        <f>4*B8/(1000*PI()*('drive calculator'!D$10/1000)^2)*1000</f>
        <v>315.67922596739578</v>
      </c>
    </row>
    <row r="9" spans="2:4" x14ac:dyDescent="0.35">
      <c r="B9">
        <v>3.5</v>
      </c>
      <c r="C9" s="24">
        <f>B9*174.6/(PI()*'drive calculator'!D$5^2)</f>
        <v>91.255006308366731</v>
      </c>
      <c r="D9" s="24">
        <f>4*B9/(1000*PI()*('drive calculator'!D$10/1000)^2)*1000</f>
        <v>368.29243029529505</v>
      </c>
    </row>
    <row r="10" spans="2:4" x14ac:dyDescent="0.35">
      <c r="B10">
        <v>4</v>
      </c>
      <c r="C10" s="24">
        <f>B10*174.6/(PI()*'drive calculator'!D$5^2)</f>
        <v>104.29143578099054</v>
      </c>
      <c r="D10" s="24">
        <f>4*B10/(1000*PI()*('drive calculator'!D$10/1000)^2)*1000</f>
        <v>420.90563462319437</v>
      </c>
    </row>
    <row r="11" spans="2:4" x14ac:dyDescent="0.35">
      <c r="B11">
        <v>4.5</v>
      </c>
      <c r="C11" s="24">
        <f>B11*174.6/(PI()*'drive calculator'!D$5^2)</f>
        <v>117.32786525361436</v>
      </c>
      <c r="D11" s="24">
        <f>4*B11/(1000*PI()*('drive calculator'!D$10/1000)^2)*1000</f>
        <v>473.51883895109364</v>
      </c>
    </row>
    <row r="12" spans="2:4" x14ac:dyDescent="0.35">
      <c r="B12">
        <v>5</v>
      </c>
      <c r="C12" s="24">
        <f>B12*174.6/(PI()*'drive calculator'!D$5^2)</f>
        <v>130.3642947262382</v>
      </c>
      <c r="D12" s="24">
        <f>4*B12/(1000*PI()*('drive calculator'!D$10/1000)^2)*1000</f>
        <v>526.13204327899302</v>
      </c>
    </row>
    <row r="13" spans="2:4" x14ac:dyDescent="0.35">
      <c r="B13">
        <v>5.5</v>
      </c>
      <c r="C13" s="24">
        <f>B13*174.6/(PI()*'drive calculator'!D$5^2)</f>
        <v>143.40072419886201</v>
      </c>
      <c r="D13" s="24">
        <f>4*B13/(1000*PI()*('drive calculator'!D$10/1000)^2)*1000</f>
        <v>578.74524760689224</v>
      </c>
    </row>
    <row r="14" spans="2:4" x14ac:dyDescent="0.35">
      <c r="B14">
        <v>6</v>
      </c>
      <c r="C14" s="24">
        <f>B14*174.6/(PI()*'drive calculator'!D$5^2)</f>
        <v>156.43715367148582</v>
      </c>
      <c r="D14" s="24">
        <f>4*B14/(1000*PI()*('drive calculator'!D$10/1000)^2)*1000</f>
        <v>631.35845193479156</v>
      </c>
    </row>
    <row r="15" spans="2:4" x14ac:dyDescent="0.35">
      <c r="B15">
        <v>6.5</v>
      </c>
      <c r="C15" s="24">
        <f>B15*174.6/(PI()*'drive calculator'!D$5^2)</f>
        <v>169.47358314410963</v>
      </c>
      <c r="D15" s="24">
        <f>4*B15/(1000*PI()*('drive calculator'!D$10/1000)^2)*1000</f>
        <v>683.97165626269089</v>
      </c>
    </row>
    <row r="16" spans="2:4" x14ac:dyDescent="0.35">
      <c r="B16">
        <v>7</v>
      </c>
      <c r="C16" s="24">
        <f>B16*174.6/(PI()*'drive calculator'!D$5^2)</f>
        <v>182.51001261673346</v>
      </c>
      <c r="D16" s="24">
        <f>4*B16/(1000*PI()*('drive calculator'!D$10/1000)^2)*1000</f>
        <v>736.5848605905901</v>
      </c>
    </row>
    <row r="17" spans="2:4" x14ac:dyDescent="0.35">
      <c r="B17">
        <v>7.5</v>
      </c>
      <c r="C17" s="24">
        <f>B17*174.6/(PI()*'drive calculator'!D$5^2)</f>
        <v>195.54644208935727</v>
      </c>
      <c r="D17" s="24">
        <f>4*B17/(1000*PI()*('drive calculator'!D$10/1000)^2)*1000</f>
        <v>789.19806491848942</v>
      </c>
    </row>
    <row r="18" spans="2:4" x14ac:dyDescent="0.35">
      <c r="B18">
        <v>8</v>
      </c>
      <c r="C18" s="24">
        <f>B18*174.6/(PI()*'drive calculator'!D$5^2)</f>
        <v>208.58287156198108</v>
      </c>
      <c r="D18" s="24">
        <f>4*B18/(1000*PI()*('drive calculator'!D$10/1000)^2)*1000</f>
        <v>841.81126924638875</v>
      </c>
    </row>
    <row r="19" spans="2:4" x14ac:dyDescent="0.35">
      <c r="B19">
        <v>8.5</v>
      </c>
      <c r="C19" s="24">
        <f>B19*174.6/(PI()*'drive calculator'!D$5^2)</f>
        <v>221.61930103460492</v>
      </c>
      <c r="D19" s="24">
        <f>4*B19/(1000*PI()*('drive calculator'!D$10/1000)^2)*1000</f>
        <v>894.42447357428796</v>
      </c>
    </row>
    <row r="20" spans="2:4" x14ac:dyDescent="0.35">
      <c r="B20">
        <v>9</v>
      </c>
      <c r="C20" s="24">
        <f>B20*174.6/(PI()*'drive calculator'!D$5^2)</f>
        <v>234.65573050722872</v>
      </c>
      <c r="D20" s="24">
        <f>4*B20/(1000*PI()*('drive calculator'!D$10/1000)^2)*1000</f>
        <v>947.03767790218728</v>
      </c>
    </row>
    <row r="21" spans="2:4" x14ac:dyDescent="0.35">
      <c r="B21">
        <v>9.5</v>
      </c>
      <c r="C21" s="24">
        <f>B21*174.6/(PI()*'drive calculator'!D$5^2)</f>
        <v>247.69215997985256</v>
      </c>
      <c r="D21" s="24">
        <f>4*B21/(1000*PI()*('drive calculator'!D$10/1000)^2)*1000</f>
        <v>999.65088223008661</v>
      </c>
    </row>
    <row r="22" spans="2:4" x14ac:dyDescent="0.35">
      <c r="B22">
        <v>10</v>
      </c>
      <c r="C22" s="24">
        <f>B22*174.6/(PI()*'drive calculator'!D$5^2)</f>
        <v>260.7285894524764</v>
      </c>
      <c r="D22" s="24">
        <f>4*B22/(1000*PI()*('drive calculator'!D$10/1000)^2)*1000</f>
        <v>1052.264086557986</v>
      </c>
    </row>
    <row r="23" spans="2:4" x14ac:dyDescent="0.35">
      <c r="B23">
        <v>10.5</v>
      </c>
      <c r="C23" s="24">
        <f>B23*174.6/(PI()*'drive calculator'!D$5^2)</f>
        <v>273.76501892510021</v>
      </c>
      <c r="D23" s="24">
        <f>4*B23/(1000*PI()*('drive calculator'!D$10/1000)^2)*1000</f>
        <v>1104.8772908858853</v>
      </c>
    </row>
    <row r="24" spans="2:4" x14ac:dyDescent="0.35">
      <c r="B24">
        <v>11</v>
      </c>
      <c r="C24" s="24">
        <f>B24*174.6/(PI()*'drive calculator'!D$5^2)</f>
        <v>286.80144839772402</v>
      </c>
      <c r="D24" s="24">
        <f>4*B24/(1000*PI()*('drive calculator'!D$10/1000)^2)*1000</f>
        <v>1157.4904952137845</v>
      </c>
    </row>
    <row r="25" spans="2:4" x14ac:dyDescent="0.35">
      <c r="B25">
        <v>11.5</v>
      </c>
      <c r="C25" s="24">
        <f>B25*174.6/(PI()*'drive calculator'!D$5^2)</f>
        <v>299.83787787034782</v>
      </c>
      <c r="D25" s="24">
        <f>4*B25/(1000*PI()*('drive calculator'!D$10/1000)^2)*1000</f>
        <v>1210.1036995416839</v>
      </c>
    </row>
    <row r="26" spans="2:4" x14ac:dyDescent="0.35">
      <c r="B26">
        <v>12</v>
      </c>
      <c r="C26" s="24">
        <f>B26*174.6/(PI()*'drive calculator'!D$5^2)</f>
        <v>312.87430734297163</v>
      </c>
      <c r="D26" s="24">
        <f>4*B26/(1000*PI()*('drive calculator'!D$10/1000)^2)*1000</f>
        <v>1262.7169038695831</v>
      </c>
    </row>
    <row r="27" spans="2:4" x14ac:dyDescent="0.35">
      <c r="B27">
        <v>12.5</v>
      </c>
      <c r="C27" s="24">
        <f>B27*174.6/(PI()*'drive calculator'!D$5^2)</f>
        <v>325.91073681559544</v>
      </c>
      <c r="D27" s="24">
        <f>4*B27/(1000*PI()*('drive calculator'!D$10/1000)^2)*1000</f>
        <v>1315.3301081974823</v>
      </c>
    </row>
    <row r="28" spans="2:4" x14ac:dyDescent="0.35">
      <c r="C28" s="24"/>
      <c r="D28" s="24"/>
    </row>
    <row r="29" spans="2:4" x14ac:dyDescent="0.35">
      <c r="C29" s="24"/>
      <c r="D29" s="24"/>
    </row>
    <row r="30" spans="2:4" x14ac:dyDescent="0.35">
      <c r="C30" s="24"/>
      <c r="D30" s="24"/>
    </row>
    <row r="31" spans="2:4" x14ac:dyDescent="0.35">
      <c r="C31" s="24"/>
      <c r="D31" s="24"/>
    </row>
    <row r="32" spans="2:4" x14ac:dyDescent="0.35">
      <c r="C32" s="24"/>
      <c r="D32" s="24"/>
    </row>
    <row r="33" spans="3:4" x14ac:dyDescent="0.35">
      <c r="C33" s="24"/>
      <c r="D33" s="24"/>
    </row>
    <row r="34" spans="3:4" x14ac:dyDescent="0.35">
      <c r="C34" s="24"/>
      <c r="D34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drive calculator</vt:lpstr>
      <vt:lpstr>Sheet1</vt:lpstr>
      <vt:lpstr>'drive calculator'!Print_Area</vt:lpstr>
    </vt:vector>
  </TitlesOfParts>
  <Manager>Michael Kusel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Kusel Design lipidico calculator</dc:title>
  <dc:creator>mick@kuseldesign.com.au</dc:creator>
  <cp:lastModifiedBy>Connie Darmanin</cp:lastModifiedBy>
  <dcterms:created xsi:type="dcterms:W3CDTF">2016-10-27T07:37:18Z</dcterms:created>
  <dcterms:modified xsi:type="dcterms:W3CDTF">2020-07-27T13:52:44Z</dcterms:modified>
</cp:coreProperties>
</file>