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emelsob/Google Drive/URP/Papers/JoVE-paper/Misc/"/>
    </mc:Choice>
  </mc:AlternateContent>
  <xr:revisionPtr revIDLastSave="0" documentId="13_ncr:1_{96365BD3-128C-E140-A4A4-52C83B3F377D}" xr6:coauthVersionLast="36" xr6:coauthVersionMax="45" xr10:uidLastSave="{00000000-0000-0000-0000-000000000000}"/>
  <bookViews>
    <workbookView xWindow="0" yWindow="460" windowWidth="28800" windowHeight="17540" activeTab="2" xr2:uid="{94CB01FB-D289-954C-81B7-0ED66C07EAEA}"/>
  </bookViews>
  <sheets>
    <sheet name="Raw_Energies" sheetId="3" r:id="rId1"/>
    <sheet name="Binding_Energies" sheetId="4" r:id="rId2"/>
    <sheet name="Hydrate_Distribution" sheetId="6" r:id="rId3"/>
  </sheets>
  <definedNames>
    <definedName name="_xlchart.v1.0" hidden="1">Hydrate_Distribution!$A$33:$A$39</definedName>
    <definedName name="_xlchart.v1.1" hidden="1">Hydrate_Distribution!$B$33</definedName>
    <definedName name="_xlchart.v1.10" hidden="1">Hydrate_Distribution!$B$34:$B$39</definedName>
    <definedName name="_xlchart.v1.11" hidden="1">Hydrate_Distribution!$C$33</definedName>
    <definedName name="_xlchart.v1.12" hidden="1">Hydrate_Distribution!$C$34:$C$39</definedName>
    <definedName name="_xlchart.v1.13" hidden="1">Hydrate_Distribution!$D$33</definedName>
    <definedName name="_xlchart.v1.14" hidden="1">Hydrate_Distribution!$D$34:$D$39</definedName>
    <definedName name="_xlchart.v1.15" hidden="1">Hydrate_Distribution!$A$33</definedName>
    <definedName name="_xlchart.v1.16" hidden="1">Hydrate_Distribution!$A$34:$A$39</definedName>
    <definedName name="_xlchart.v1.17" hidden="1">Hydrate_Distribution!$B$33</definedName>
    <definedName name="_xlchart.v1.18" hidden="1">Hydrate_Distribution!$B$34:$B$39</definedName>
    <definedName name="_xlchart.v1.19" hidden="1">Hydrate_Distribution!$C$33</definedName>
    <definedName name="_xlchart.v1.2" hidden="1">Hydrate_Distribution!$B$34:$B$39</definedName>
    <definedName name="_xlchart.v1.20" hidden="1">Hydrate_Distribution!$C$34:$C$39</definedName>
    <definedName name="_xlchart.v1.21" hidden="1">Hydrate_Distribution!$D$33</definedName>
    <definedName name="_xlchart.v1.22" hidden="1">Hydrate_Distribution!$D$34:$D$39</definedName>
    <definedName name="_xlchart.v1.23" hidden="1">Hydrate_Distribution!$A$33</definedName>
    <definedName name="_xlchart.v1.24" hidden="1">Hydrate_Distribution!$A$34:$A$39</definedName>
    <definedName name="_xlchart.v1.25" hidden="1">Hydrate_Distribution!$B$33</definedName>
    <definedName name="_xlchart.v1.26" hidden="1">Hydrate_Distribution!$B$34:$B$39</definedName>
    <definedName name="_xlchart.v1.27" hidden="1">Hydrate_Distribution!$C$33</definedName>
    <definedName name="_xlchart.v1.28" hidden="1">Hydrate_Distribution!$C$34:$C$39</definedName>
    <definedName name="_xlchart.v1.29" hidden="1">Hydrate_Distribution!$D$33</definedName>
    <definedName name="_xlchart.v1.3" hidden="1">Hydrate_Distribution!$C$33</definedName>
    <definedName name="_xlchart.v1.30" hidden="1">Hydrate_Distribution!$D$34:$D$39</definedName>
    <definedName name="_xlchart.v1.31" hidden="1">Hydrate_Distribution!$A$33</definedName>
    <definedName name="_xlchart.v1.32" hidden="1">Hydrate_Distribution!$A$34:$A$39</definedName>
    <definedName name="_xlchart.v1.33" hidden="1">Hydrate_Distribution!$B$33</definedName>
    <definedName name="_xlchart.v1.34" hidden="1">Hydrate_Distribution!$B$34:$B$39</definedName>
    <definedName name="_xlchart.v1.35" hidden="1">Hydrate_Distribution!$C$33</definedName>
    <definedName name="_xlchart.v1.36" hidden="1">Hydrate_Distribution!$C$34:$C$39</definedName>
    <definedName name="_xlchart.v1.37" hidden="1">Hydrate_Distribution!$D$33</definedName>
    <definedName name="_xlchart.v1.38" hidden="1">Hydrate_Distribution!$D$34:$D$39</definedName>
    <definedName name="_xlchart.v1.39" hidden="1">Hydrate_Distribution!$A$33</definedName>
    <definedName name="_xlchart.v1.4" hidden="1">Hydrate_Distribution!$C$34:$C$39</definedName>
    <definedName name="_xlchart.v1.40" hidden="1">Hydrate_Distribution!$A$34:$A$39</definedName>
    <definedName name="_xlchart.v1.41" hidden="1">Hydrate_Distribution!$B$33</definedName>
    <definedName name="_xlchart.v1.42" hidden="1">Hydrate_Distribution!$B$34:$B$39</definedName>
    <definedName name="_xlchart.v1.43" hidden="1">Hydrate_Distribution!$C$33</definedName>
    <definedName name="_xlchart.v1.44" hidden="1">Hydrate_Distribution!$C$34:$C$39</definedName>
    <definedName name="_xlchart.v1.45" hidden="1">Hydrate_Distribution!$D$33</definedName>
    <definedName name="_xlchart.v1.46" hidden="1">Hydrate_Distribution!$D$34:$D$39</definedName>
    <definedName name="_xlchart.v1.47" hidden="1">Hydrate_Distribution!$A$33</definedName>
    <definedName name="_xlchart.v1.48" hidden="1">Hydrate_Distribution!$A$34:$A$39</definedName>
    <definedName name="_xlchart.v1.49" hidden="1">Hydrate_Distribution!$B$33</definedName>
    <definedName name="_xlchart.v1.5" hidden="1">Hydrate_Distribution!$D$33</definedName>
    <definedName name="_xlchart.v1.50" hidden="1">Hydrate_Distribution!$B$34:$B$39</definedName>
    <definedName name="_xlchart.v1.51" hidden="1">Hydrate_Distribution!$C$33</definedName>
    <definedName name="_xlchart.v1.52" hidden="1">Hydrate_Distribution!$C$34:$C$39</definedName>
    <definedName name="_xlchart.v1.53" hidden="1">Hydrate_Distribution!$D$33</definedName>
    <definedName name="_xlchart.v1.54" hidden="1">Hydrate_Distribution!$D$34:$D$39</definedName>
    <definedName name="_xlchart.v1.6" hidden="1">Hydrate_Distribution!$D$34:$D$39</definedName>
    <definedName name="_xlchart.v1.7" hidden="1">Hydrate_Distribution!$A$33</definedName>
    <definedName name="_xlchart.v1.8" hidden="1">Hydrate_Distribution!$A$34:$A$39</definedName>
    <definedName name="_xlchart.v1.9" hidden="1">Hydrate_Distribution!$B$33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6" l="1"/>
  <c r="AJ21" i="6"/>
  <c r="W21" i="6"/>
  <c r="J21" i="6"/>
  <c r="D6" i="4" l="1"/>
  <c r="E6" i="4" s="1"/>
  <c r="D7" i="4"/>
  <c r="L7" i="4" s="1"/>
  <c r="E6" i="6" s="1"/>
  <c r="D9" i="4"/>
  <c r="D5" i="4"/>
  <c r="L5" i="4" s="1"/>
  <c r="E4" i="6" s="1"/>
  <c r="A6" i="4"/>
  <c r="B6" i="4"/>
  <c r="A7" i="4"/>
  <c r="B7" i="4"/>
  <c r="A8" i="4"/>
  <c r="B8" i="4"/>
  <c r="A9" i="4"/>
  <c r="B9" i="4"/>
  <c r="A5" i="4"/>
  <c r="B5" i="4"/>
  <c r="J6" i="4" l="1"/>
  <c r="H6" i="4"/>
  <c r="F6" i="4"/>
  <c r="G6" i="4" s="1"/>
  <c r="L8" i="4"/>
  <c r="E7" i="6" s="1"/>
  <c r="L9" i="4"/>
  <c r="E8" i="6" s="1"/>
  <c r="E5" i="4"/>
  <c r="E9" i="4"/>
  <c r="E7" i="4"/>
  <c r="L6" i="4"/>
  <c r="E5" i="6" s="1"/>
  <c r="M7" i="4" l="1"/>
  <c r="F6" i="6" s="1"/>
  <c r="J7" i="4"/>
  <c r="H7" i="4"/>
  <c r="F7" i="4"/>
  <c r="H5" i="4"/>
  <c r="P6" i="4" s="1"/>
  <c r="I5" i="6" s="1"/>
  <c r="J5" i="4"/>
  <c r="I6" i="4"/>
  <c r="H9" i="4"/>
  <c r="J9" i="4"/>
  <c r="F9" i="4"/>
  <c r="M6" i="4"/>
  <c r="F5" i="6" s="1"/>
  <c r="K6" i="4"/>
  <c r="M5" i="4"/>
  <c r="F4" i="6" s="1"/>
  <c r="F5" i="4"/>
  <c r="G5" i="4" s="1"/>
  <c r="M9" i="4"/>
  <c r="F8" i="6" s="1"/>
  <c r="M8" i="4"/>
  <c r="F7" i="6" s="1"/>
  <c r="K9" i="4" l="1"/>
  <c r="S9" i="4" s="1"/>
  <c r="L8" i="6" s="1"/>
  <c r="O8" i="6" s="1"/>
  <c r="R9" i="4"/>
  <c r="K8" i="6" s="1"/>
  <c r="I9" i="4"/>
  <c r="Q9" i="4" s="1"/>
  <c r="J8" i="6" s="1"/>
  <c r="N8" i="6" s="1"/>
  <c r="P9" i="4"/>
  <c r="I8" i="6" s="1"/>
  <c r="I5" i="4"/>
  <c r="Q5" i="4" s="1"/>
  <c r="J4" i="6" s="1"/>
  <c r="N4" i="6" s="1"/>
  <c r="P5" i="4"/>
  <c r="I4" i="6" s="1"/>
  <c r="K7" i="4"/>
  <c r="R7" i="4"/>
  <c r="K6" i="6" s="1"/>
  <c r="R8" i="4"/>
  <c r="K7" i="6" s="1"/>
  <c r="N9" i="4"/>
  <c r="G8" i="6" s="1"/>
  <c r="G9" i="4"/>
  <c r="O9" i="4" s="1"/>
  <c r="H8" i="6" s="1"/>
  <c r="M8" i="6" s="1"/>
  <c r="K5" i="4"/>
  <c r="S5" i="4" s="1"/>
  <c r="L4" i="6" s="1"/>
  <c r="O4" i="6" s="1"/>
  <c r="O16" i="6" s="1"/>
  <c r="R5" i="4"/>
  <c r="K4" i="6" s="1"/>
  <c r="O6" i="4"/>
  <c r="H5" i="6" s="1"/>
  <c r="M5" i="6" s="1"/>
  <c r="O5" i="4"/>
  <c r="H4" i="6" s="1"/>
  <c r="M4" i="6" s="1"/>
  <c r="N7" i="4"/>
  <c r="G6" i="6" s="1"/>
  <c r="G7" i="4"/>
  <c r="N8" i="4"/>
  <c r="G7" i="6" s="1"/>
  <c r="I7" i="4"/>
  <c r="P8" i="4"/>
  <c r="I7" i="6" s="1"/>
  <c r="P7" i="4"/>
  <c r="I6" i="6" s="1"/>
  <c r="R6" i="4"/>
  <c r="K5" i="6" s="1"/>
  <c r="S6" i="4"/>
  <c r="L5" i="6" s="1"/>
  <c r="O5" i="6" s="1"/>
  <c r="N5" i="4"/>
  <c r="G4" i="6" s="1"/>
  <c r="N6" i="4"/>
  <c r="G5" i="6" s="1"/>
  <c r="Q6" i="4" l="1"/>
  <c r="J5" i="6" s="1"/>
  <c r="N5" i="6" s="1"/>
  <c r="AC17" i="6"/>
  <c r="P17" i="6"/>
  <c r="C17" i="6"/>
  <c r="AB16" i="6"/>
  <c r="B16" i="6"/>
  <c r="AF20" i="6"/>
  <c r="S20" i="6"/>
  <c r="F20" i="6"/>
  <c r="Q7" i="4"/>
  <c r="J6" i="6" s="1"/>
  <c r="N6" i="6" s="1"/>
  <c r="Q8" i="4"/>
  <c r="J7" i="6" s="1"/>
  <c r="N7" i="6" s="1"/>
  <c r="S7" i="4"/>
  <c r="L6" i="6" s="1"/>
  <c r="O6" i="6" s="1"/>
  <c r="S8" i="4"/>
  <c r="L7" i="6" s="1"/>
  <c r="O7" i="6" s="1"/>
  <c r="O7" i="4"/>
  <c r="H6" i="6" s="1"/>
  <c r="M6" i="6" s="1"/>
  <c r="O8" i="4"/>
  <c r="H7" i="6" s="1"/>
  <c r="M7" i="6" s="1"/>
  <c r="D18" i="6" l="1"/>
  <c r="AD18" i="6"/>
  <c r="Q18" i="6"/>
  <c r="O23" i="6" s="1" a="1"/>
  <c r="B23" i="6" a="1"/>
  <c r="R19" i="6"/>
  <c r="E19" i="6"/>
  <c r="AE19" i="6"/>
  <c r="AB23" i="6" l="1" a="1"/>
  <c r="AC27" i="6" s="1"/>
  <c r="T28" i="6"/>
  <c r="Q24" i="6"/>
  <c r="Q28" i="6"/>
  <c r="R26" i="6"/>
  <c r="T26" i="6"/>
  <c r="R23" i="6"/>
  <c r="P27" i="6"/>
  <c r="R27" i="6"/>
  <c r="P26" i="6"/>
  <c r="S23" i="6"/>
  <c r="O24" i="6"/>
  <c r="O28" i="6"/>
  <c r="Q27" i="6"/>
  <c r="O23" i="6"/>
  <c r="R24" i="6"/>
  <c r="R28" i="6"/>
  <c r="S28" i="6"/>
  <c r="P23" i="6"/>
  <c r="S27" i="6"/>
  <c r="O25" i="6"/>
  <c r="Q25" i="6"/>
  <c r="S26" i="6"/>
  <c r="Q26" i="6"/>
  <c r="P25" i="6"/>
  <c r="O27" i="6"/>
  <c r="P28" i="6"/>
  <c r="T27" i="6"/>
  <c r="Q23" i="6"/>
  <c r="P24" i="6"/>
  <c r="O26" i="6"/>
  <c r="T23" i="6"/>
  <c r="S25" i="6"/>
  <c r="T25" i="6"/>
  <c r="T24" i="6"/>
  <c r="S24" i="6"/>
  <c r="R25" i="6"/>
  <c r="D23" i="6"/>
  <c r="B27" i="6"/>
  <c r="E26" i="6"/>
  <c r="G27" i="6"/>
  <c r="C27" i="6"/>
  <c r="G24" i="6"/>
  <c r="F24" i="6"/>
  <c r="B28" i="6"/>
  <c r="D27" i="6"/>
  <c r="E27" i="6"/>
  <c r="G26" i="6"/>
  <c r="B23" i="6"/>
  <c r="F25" i="6"/>
  <c r="B24" i="6"/>
  <c r="G28" i="6"/>
  <c r="F23" i="6"/>
  <c r="F26" i="6"/>
  <c r="D24" i="6"/>
  <c r="C24" i="6"/>
  <c r="F27" i="6"/>
  <c r="E28" i="6"/>
  <c r="D26" i="6"/>
  <c r="E25" i="6"/>
  <c r="G23" i="6"/>
  <c r="F28" i="6"/>
  <c r="D28" i="6"/>
  <c r="B26" i="6"/>
  <c r="D25" i="6"/>
  <c r="C23" i="6"/>
  <c r="B25" i="6"/>
  <c r="C28" i="6"/>
  <c r="G25" i="6"/>
  <c r="C25" i="6"/>
  <c r="E23" i="6"/>
  <c r="E24" i="6"/>
  <c r="C26" i="6"/>
  <c r="J23" i="6" l="1" a="1"/>
  <c r="J26" i="6" s="1"/>
  <c r="L26" i="6" s="1"/>
  <c r="B37" i="6" s="1"/>
  <c r="AC28" i="6"/>
  <c r="AD23" i="6"/>
  <c r="AG23" i="6"/>
  <c r="AF23" i="6"/>
  <c r="AE26" i="6"/>
  <c r="AE25" i="6"/>
  <c r="AC25" i="6"/>
  <c r="AC26" i="6"/>
  <c r="AG27" i="6"/>
  <c r="AE27" i="6"/>
  <c r="AC24" i="6"/>
  <c r="AF25" i="6"/>
  <c r="AG25" i="6"/>
  <c r="AF27" i="6"/>
  <c r="AB24" i="6"/>
  <c r="AE28" i="6"/>
  <c r="AB23" i="6"/>
  <c r="AF24" i="6"/>
  <c r="AB28" i="6"/>
  <c r="AD27" i="6"/>
  <c r="AF28" i="6"/>
  <c r="AD28" i="6"/>
  <c r="AB27" i="6"/>
  <c r="AD24" i="6"/>
  <c r="AB25" i="6"/>
  <c r="AD26" i="6"/>
  <c r="AG28" i="6"/>
  <c r="AD25" i="6"/>
  <c r="AB26" i="6"/>
  <c r="AG26" i="6"/>
  <c r="AF26" i="6"/>
  <c r="AG24" i="6"/>
  <c r="AE24" i="6"/>
  <c r="AC23" i="6"/>
  <c r="AE23" i="6"/>
  <c r="W23" i="6" a="1"/>
  <c r="J25" i="6" l="1"/>
  <c r="L25" i="6" s="1"/>
  <c r="B36" i="6" s="1"/>
  <c r="J23" i="6"/>
  <c r="L23" i="6" s="1"/>
  <c r="B34" i="6" s="1"/>
  <c r="J24" i="6"/>
  <c r="L24" i="6" s="1"/>
  <c r="B35" i="6" s="1"/>
  <c r="AJ23" i="6" a="1"/>
  <c r="AJ26" i="6" s="1"/>
  <c r="AL26" i="6" s="1"/>
  <c r="D37" i="6" s="1"/>
  <c r="J28" i="6"/>
  <c r="L28" i="6" s="1"/>
  <c r="B39" i="6" s="1"/>
  <c r="J27" i="6"/>
  <c r="L27" i="6" s="1"/>
  <c r="B38" i="6" s="1"/>
  <c r="W23" i="6"/>
  <c r="Y23" i="6" s="1"/>
  <c r="C34" i="6" s="1"/>
  <c r="W28" i="6"/>
  <c r="Y28" i="6" s="1"/>
  <c r="C39" i="6" s="1"/>
  <c r="W24" i="6"/>
  <c r="Y24" i="6" s="1"/>
  <c r="C35" i="6" s="1"/>
  <c r="W27" i="6"/>
  <c r="Y27" i="6" s="1"/>
  <c r="C38" i="6" s="1"/>
  <c r="W25" i="6"/>
  <c r="Y25" i="6" s="1"/>
  <c r="C36" i="6" s="1"/>
  <c r="W26" i="6"/>
  <c r="Y26" i="6" s="1"/>
  <c r="C37" i="6" s="1"/>
  <c r="AJ27" i="6" l="1"/>
  <c r="AL27" i="6" s="1"/>
  <c r="D38" i="6" s="1"/>
  <c r="AJ25" i="6"/>
  <c r="AL25" i="6" s="1"/>
  <c r="D36" i="6" s="1"/>
  <c r="AJ28" i="6"/>
  <c r="AL28" i="6" s="1"/>
  <c r="D39" i="6" s="1"/>
  <c r="AJ23" i="6"/>
  <c r="AL23" i="6" s="1"/>
  <c r="D34" i="6" s="1"/>
  <c r="AJ24" i="6"/>
  <c r="AL24" i="6" s="1"/>
  <c r="D35" i="6" s="1"/>
</calcChain>
</file>

<file path=xl/sharedStrings.xml><?xml version="1.0" encoding="utf-8"?>
<sst xmlns="http://schemas.openxmlformats.org/spreadsheetml/2006/main" count="103" uniqueCount="53">
  <si>
    <t>216.65 K</t>
  </si>
  <si>
    <t>273.15 K</t>
  </si>
  <si>
    <t>298.15 K</t>
  </si>
  <si>
    <t>LB-UF</t>
  </si>
  <si>
    <t>ZPVE</t>
  </si>
  <si>
    <t>S</t>
  </si>
  <si>
    <t xml:space="preserve">water </t>
  </si>
  <si>
    <t xml:space="preserve">glycine </t>
  </si>
  <si>
    <t>E[PW91/6-311++G**]</t>
  </si>
  <si>
    <t>∆H</t>
  </si>
  <si>
    <t>∆G</t>
  </si>
  <si>
    <t>n_water</t>
  </si>
  <si>
    <t>n_glycine</t>
  </si>
  <si>
    <t>gly-h2o-1</t>
  </si>
  <si>
    <t>gly-h2o-2</t>
  </si>
  <si>
    <t>gly-h2o-3</t>
  </si>
  <si>
    <t>gly-h2o-4</t>
  </si>
  <si>
    <t>gly-h2o-5</t>
  </si>
  <si>
    <t>Total Hydration: Gly + nH2O &lt;-&gt; Gly(H2O)n</t>
  </si>
  <si>
    <t>Sequential Hydration: Gly(H2O)n-1 + H2O &lt;-&gt; Gly(H2O)n</t>
  </si>
  <si>
    <t>n</t>
  </si>
  <si>
    <t>system name</t>
  </si>
  <si>
    <t>∆E(0)</t>
  </si>
  <si>
    <t>∆H(T)</t>
  </si>
  <si>
    <t>∆G(T)</t>
  </si>
  <si>
    <t>H(T)</t>
  </si>
  <si>
    <t>=</t>
  </si>
  <si>
    <t xml:space="preserve">X = </t>
  </si>
  <si>
    <t xml:space="preserve">A^-1 = </t>
  </si>
  <si>
    <t>B =</t>
  </si>
  <si>
    <t xml:space="preserve">A = </t>
  </si>
  <si>
    <t>Na</t>
  </si>
  <si>
    <t>NtoAtm</t>
  </si>
  <si>
    <t>amutoKg</t>
  </si>
  <si>
    <t>kCtoJ</t>
  </si>
  <si>
    <t>h</t>
  </si>
  <si>
    <t>R</t>
  </si>
  <si>
    <t>Equilbrium constants kn</t>
  </si>
  <si>
    <t>kB</t>
  </si>
  <si>
    <t>RH(%)</t>
  </si>
  <si>
    <t>T(K)</t>
  </si>
  <si>
    <t>n(waters)</t>
  </si>
  <si>
    <t>T=298K,RH=100%</t>
  </si>
  <si>
    <t>T=298K,RH=50%</t>
  </si>
  <si>
    <t>T=298K,RH=20%</t>
  </si>
  <si>
    <t>For the matrix equation Ax = B at room temperature (T-298.15K) and 100% Relative Humidity</t>
  </si>
  <si>
    <t>For the matrix equation Ax = B at room temperature (T-298.15K) and 50% Relative Humidity</t>
  </si>
  <si>
    <t>For the matrix equation Ax = B at room temperature (T-298.15K) and 20% Relative Humidity</t>
  </si>
  <si>
    <t>Hydrate Distribution</t>
  </si>
  <si>
    <t>Units</t>
  </si>
  <si>
    <t>molecules/cm3</t>
  </si>
  <si>
    <t>[Glycine]</t>
  </si>
  <si>
    <t>[H2O] @100%RH, 298.15K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</si>
</sst>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0"/>
  </numFmts>
  <fonts count="10">
    <font>
      <sz val="12"/>
      <color theme="1"/>
      <name val="Calibri"/>
      <family val="2"/>
      <scheme val="minor"/>
    </font>
    <font>
      <b/>
      <sz val="12"/>
      <color theme="1"/>
      <name val="Calibri "/>
    </font>
    <font>
      <b/>
      <sz val="12"/>
      <color rgb="FF000000"/>
      <name val="Calibri "/>
    </font>
    <font>
      <sz val="12"/>
      <color theme="1"/>
      <name val="Calibri 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2" fontId="3" fillId="0" borderId="2" xfId="0" applyNumberFormat="1" applyFont="1" applyBorder="1"/>
    <xf numFmtId="2" fontId="3" fillId="0" borderId="3" xfId="0" applyNumberFormat="1" applyFont="1" applyBorder="1"/>
    <xf numFmtId="2" fontId="3" fillId="0" borderId="10" xfId="0" applyNumberFormat="1" applyFont="1" applyBorder="1"/>
    <xf numFmtId="2" fontId="3" fillId="0" borderId="11" xfId="0" applyNumberFormat="1" applyFont="1" applyBorder="1"/>
    <xf numFmtId="0" fontId="2" fillId="0" borderId="4" xfId="0" applyFont="1" applyBorder="1" applyAlignment="1">
      <alignment horizontal="center"/>
    </xf>
    <xf numFmtId="2" fontId="3" fillId="0" borderId="1" xfId="0" applyNumberFormat="1" applyFont="1" applyBorder="1"/>
    <xf numFmtId="2" fontId="3" fillId="0" borderId="9" xfId="0" applyNumberFormat="1" applyFont="1" applyBorder="1"/>
    <xf numFmtId="164" fontId="3" fillId="0" borderId="1" xfId="0" applyNumberFormat="1" applyFont="1" applyBorder="1"/>
    <xf numFmtId="164" fontId="3" fillId="0" borderId="9" xfId="0" applyNumberFormat="1" applyFont="1" applyBorder="1"/>
    <xf numFmtId="0" fontId="2" fillId="0" borderId="3" xfId="0" applyFont="1" applyBorder="1" applyAlignment="1"/>
    <xf numFmtId="0" fontId="5" fillId="0" borderId="12" xfId="0" applyFont="1" applyBorder="1"/>
    <xf numFmtId="2" fontId="5" fillId="0" borderId="2" xfId="0" applyNumberFormat="1" applyFont="1" applyBorder="1"/>
    <xf numFmtId="2" fontId="5" fillId="0" borderId="1" xfId="0" applyNumberFormat="1" applyFont="1" applyBorder="1"/>
    <xf numFmtId="2" fontId="5" fillId="0" borderId="3" xfId="0" applyNumberFormat="1" applyFont="1" applyBorder="1"/>
    <xf numFmtId="0" fontId="0" fillId="0" borderId="12" xfId="0" applyBorder="1"/>
    <xf numFmtId="2" fontId="5" fillId="0" borderId="0" xfId="0" applyNumberFormat="1" applyFont="1"/>
    <xf numFmtId="2" fontId="5" fillId="0" borderId="13" xfId="0" applyNumberFormat="1" applyFont="1" applyBorder="1"/>
    <xf numFmtId="2" fontId="5" fillId="0" borderId="14" xfId="0" applyNumberFormat="1" applyFont="1" applyBorder="1"/>
    <xf numFmtId="0" fontId="5" fillId="0" borderId="8" xfId="0" applyFont="1" applyBorder="1"/>
    <xf numFmtId="2" fontId="5" fillId="0" borderId="10" xfId="0" applyNumberFormat="1" applyFont="1" applyBorder="1"/>
    <xf numFmtId="2" fontId="5" fillId="0" borderId="9" xfId="0" applyNumberFormat="1" applyFont="1" applyBorder="1"/>
    <xf numFmtId="2" fontId="5" fillId="0" borderId="11" xfId="0" applyNumberFormat="1" applyFont="1" applyBorder="1"/>
    <xf numFmtId="0" fontId="6" fillId="0" borderId="3" xfId="0" applyFont="1" applyBorder="1"/>
    <xf numFmtId="165" fontId="6" fillId="0" borderId="2" xfId="0" applyNumberFormat="1" applyFont="1" applyBorder="1"/>
    <xf numFmtId="2" fontId="0" fillId="0" borderId="2" xfId="0" applyNumberFormat="1" applyBorder="1"/>
    <xf numFmtId="2" fontId="6" fillId="0" borderId="2" xfId="0" applyNumberFormat="1" applyFont="1" applyBorder="1"/>
    <xf numFmtId="2" fontId="0" fillId="0" borderId="1" xfId="0" applyNumberFormat="1" applyBorder="1"/>
    <xf numFmtId="2" fontId="6" fillId="0" borderId="1" xfId="0" applyNumberFormat="1" applyFont="1" applyBorder="1"/>
    <xf numFmtId="2" fontId="0" fillId="0" borderId="3" xfId="0" applyNumberFormat="1" applyBorder="1"/>
    <xf numFmtId="2" fontId="6" fillId="0" borderId="3" xfId="0" applyNumberFormat="1" applyFont="1" applyBorder="1"/>
    <xf numFmtId="0" fontId="0" fillId="0" borderId="14" xfId="0" applyBorder="1"/>
    <xf numFmtId="0" fontId="6" fillId="0" borderId="14" xfId="0" applyFont="1" applyBorder="1"/>
    <xf numFmtId="165" fontId="6" fillId="0" borderId="0" xfId="0" applyNumberFormat="1" applyFont="1"/>
    <xf numFmtId="2" fontId="0" fillId="0" borderId="0" xfId="0" applyNumberFormat="1"/>
    <xf numFmtId="2" fontId="6" fillId="0" borderId="0" xfId="0" applyNumberFormat="1" applyFont="1"/>
    <xf numFmtId="2" fontId="0" fillId="0" borderId="13" xfId="0" applyNumberFormat="1" applyBorder="1"/>
    <xf numFmtId="2" fontId="6" fillId="0" borderId="13" xfId="0" applyNumberFormat="1" applyFont="1" applyBorder="1"/>
    <xf numFmtId="2" fontId="0" fillId="0" borderId="14" xfId="0" applyNumberFormat="1" applyBorder="1"/>
    <xf numFmtId="2" fontId="6" fillId="0" borderId="14" xfId="0" applyNumberFormat="1" applyFont="1" applyBorder="1"/>
    <xf numFmtId="0" fontId="6" fillId="0" borderId="11" xfId="0" applyFont="1" applyBorder="1"/>
    <xf numFmtId="165" fontId="6" fillId="0" borderId="10" xfId="0" applyNumberFormat="1" applyFont="1" applyBorder="1"/>
    <xf numFmtId="2" fontId="0" fillId="0" borderId="10" xfId="0" applyNumberFormat="1" applyBorder="1"/>
    <xf numFmtId="2" fontId="6" fillId="0" borderId="10" xfId="0" applyNumberFormat="1" applyFont="1" applyBorder="1"/>
    <xf numFmtId="2" fontId="0" fillId="0" borderId="9" xfId="0" applyNumberFormat="1" applyBorder="1"/>
    <xf numFmtId="2" fontId="6" fillId="0" borderId="9" xfId="0" applyNumberFormat="1" applyFont="1" applyBorder="1"/>
    <xf numFmtId="2" fontId="0" fillId="0" borderId="11" xfId="0" applyNumberFormat="1" applyBorder="1"/>
    <xf numFmtId="2" fontId="6" fillId="0" borderId="11" xfId="0" applyNumberFormat="1" applyFont="1" applyBorder="1"/>
    <xf numFmtId="0" fontId="0" fillId="0" borderId="0" xfId="0" applyBorder="1"/>
    <xf numFmtId="0" fontId="4" fillId="0" borderId="0" xfId="0" applyFont="1"/>
    <xf numFmtId="0" fontId="5" fillId="0" borderId="0" xfId="0" applyFont="1"/>
    <xf numFmtId="0" fontId="8" fillId="0" borderId="1" xfId="0" applyFont="1" applyBorder="1"/>
    <xf numFmtId="0" fontId="8" fillId="0" borderId="3" xfId="0" applyFont="1" applyBorder="1"/>
    <xf numFmtId="0" fontId="8" fillId="0" borderId="2" xfId="0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4" fillId="0" borderId="15" xfId="0" applyFont="1" applyBorder="1"/>
    <xf numFmtId="2" fontId="5" fillId="0" borderId="0" xfId="0" applyNumberFormat="1" applyFont="1" applyBorder="1"/>
    <xf numFmtId="11" fontId="4" fillId="0" borderId="12" xfId="0" applyNumberFormat="1" applyFont="1" applyBorder="1"/>
    <xf numFmtId="0" fontId="0" fillId="0" borderId="13" xfId="0" applyBorder="1"/>
    <xf numFmtId="11" fontId="0" fillId="0" borderId="12" xfId="0" applyNumberFormat="1" applyBorder="1"/>
    <xf numFmtId="11" fontId="0" fillId="0" borderId="0" xfId="0" applyNumberFormat="1"/>
    <xf numFmtId="11" fontId="0" fillId="0" borderId="13" xfId="0" applyNumberFormat="1" applyBorder="1"/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2" fontId="0" fillId="0" borderId="0" xfId="0" applyNumberForma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right" vertical="center"/>
    </xf>
    <xf numFmtId="11" fontId="4" fillId="0" borderId="0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4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4" borderId="0" xfId="0" applyFill="1"/>
    <xf numFmtId="1" fontId="0" fillId="0" borderId="0" xfId="0" applyNumberFormat="1"/>
    <xf numFmtId="0" fontId="4" fillId="4" borderId="0" xfId="0" applyFont="1" applyFill="1" applyAlignment="1">
      <alignment horizontal="center"/>
    </xf>
    <xf numFmtId="0" fontId="9" fillId="4" borderId="0" xfId="0" applyFont="1" applyFill="1"/>
    <xf numFmtId="0" fontId="8" fillId="0" borderId="5" xfId="0" applyFont="1" applyBorder="1" applyAlignment="1">
      <alignment horizontal="center"/>
    </xf>
    <xf numFmtId="2" fontId="0" fillId="0" borderId="13" xfId="0" applyNumberFormat="1" applyFont="1" applyBorder="1"/>
    <xf numFmtId="2" fontId="0" fillId="0" borderId="14" xfId="0" applyNumberFormat="1" applyFont="1" applyBorder="1"/>
    <xf numFmtId="0" fontId="0" fillId="0" borderId="13" xfId="0" applyFont="1" applyBorder="1"/>
    <xf numFmtId="0" fontId="0" fillId="0" borderId="14" xfId="0" applyFont="1" applyBorder="1"/>
    <xf numFmtId="2" fontId="0" fillId="0" borderId="9" xfId="0" applyNumberFormat="1" applyFont="1" applyBorder="1"/>
    <xf numFmtId="2" fontId="0" fillId="0" borderId="11" xfId="0" applyNumberFormat="1" applyFont="1" applyBorder="1"/>
    <xf numFmtId="0" fontId="5" fillId="0" borderId="2" xfId="0" applyFont="1" applyBorder="1"/>
    <xf numFmtId="0" fontId="5" fillId="0" borderId="0" xfId="0" applyFont="1" applyBorder="1"/>
    <xf numFmtId="0" fontId="5" fillId="0" borderId="10" xfId="0" applyFont="1" applyBorder="1"/>
    <xf numFmtId="0" fontId="8" fillId="0" borderId="15" xfId="0" applyFont="1" applyBorder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rgbClr val="FF0000"/>
                </a:solidFill>
              </a:rPr>
              <a:t>Hydrate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0443839644499"/>
          <c:y val="0.10446765607102662"/>
          <c:w val="0.77387824064705324"/>
          <c:h val="0.758119588473123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Hydrate_Distribution!$B$33</c:f>
              <c:strCache>
                <c:ptCount val="1"/>
                <c:pt idx="0">
                  <c:v>T=298K,RH=100%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Hydrate_Distribution!$A$34:$A$39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Hydrate_Distribution!$B$34:$B$39</c:f>
              <c:numCache>
                <c:formatCode>0.00E+00</c:formatCode>
                <c:ptCount val="6"/>
                <c:pt idx="0">
                  <c:v>1336729.6284787275</c:v>
                </c:pt>
                <c:pt idx="1">
                  <c:v>233151.85771022347</c:v>
                </c:pt>
                <c:pt idx="2">
                  <c:v>1034111.3252489334</c:v>
                </c:pt>
                <c:pt idx="3">
                  <c:v>277977.50090341805</c:v>
                </c:pt>
                <c:pt idx="4">
                  <c:v>10509.783855406406</c:v>
                </c:pt>
                <c:pt idx="5">
                  <c:v>7519.9038032909157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4C-C341-AED4-FA51B9248987}"/>
            </c:ext>
          </c:extLst>
        </c:ser>
        <c:ser>
          <c:idx val="1"/>
          <c:order val="1"/>
          <c:tx>
            <c:strRef>
              <c:f>Hydrate_Distribution!$C$33</c:f>
              <c:strCache>
                <c:ptCount val="1"/>
                <c:pt idx="0">
                  <c:v>T=298K,RH=50%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Hydrate_Distribution!$A$34:$A$39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Hydrate_Distribution!$C$34:$C$39</c:f>
              <c:numCache>
                <c:formatCode>0.00E+00</c:formatCode>
                <c:ptCount val="6"/>
                <c:pt idx="0">
                  <c:v>2218355.9783342839</c:v>
                </c:pt>
                <c:pt idx="1">
                  <c:v>193462.38999723396</c:v>
                </c:pt>
                <c:pt idx="2">
                  <c:v>429037.21735409775</c:v>
                </c:pt>
                <c:pt idx="3">
                  <c:v>57664.339690864268</c:v>
                </c:pt>
                <c:pt idx="4">
                  <c:v>1090.0877667187203</c:v>
                </c:pt>
                <c:pt idx="5">
                  <c:v>389.98685680163413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4C-C341-AED4-FA51B9248987}"/>
            </c:ext>
          </c:extLst>
        </c:ser>
        <c:ser>
          <c:idx val="2"/>
          <c:order val="2"/>
          <c:tx>
            <c:strRef>
              <c:f>Hydrate_Distribution!$D$33</c:f>
              <c:strCache>
                <c:ptCount val="1"/>
                <c:pt idx="0">
                  <c:v>T=298K,RH=20%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Hydrate_Distribution!$A$34:$A$39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Hydrate_Distribution!$D$34:$D$39</c:f>
              <c:numCache>
                <c:formatCode>0.00E+00</c:formatCode>
                <c:ptCount val="6"/>
                <c:pt idx="0">
                  <c:v>2716611.2304623066</c:v>
                </c:pt>
                <c:pt idx="1">
                  <c:v>94766.053144130259</c:v>
                </c:pt>
                <c:pt idx="2">
                  <c:v>84064.223007209774</c:v>
                </c:pt>
                <c:pt idx="3">
                  <c:v>4519.4288190019806</c:v>
                </c:pt>
                <c:pt idx="4">
                  <c:v>34.174147104163289</c:v>
                </c:pt>
                <c:pt idx="5">
                  <c:v>4.8904202468564133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4C-C341-AED4-FA51B9248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729103"/>
        <c:axId val="1077809615"/>
      </c:barChart>
      <c:catAx>
        <c:axId val="1103729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</a:t>
                </a:r>
                <a:r>
                  <a:rPr lang="en-US" sz="1400" baseline="0"/>
                  <a:t> in Gly-W_n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09615"/>
        <c:crosses val="autoZero"/>
        <c:auto val="1"/>
        <c:lblAlgn val="ctr"/>
        <c:lblOffset val="100"/>
        <c:noMultiLvlLbl val="0"/>
      </c:catAx>
      <c:valAx>
        <c:axId val="10778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n(molecules/cm^3)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729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5003407162046"/>
          <c:y val="0.10968260382638916"/>
          <c:w val="0.2517718672206064"/>
          <c:h val="0.21763532986212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61009</xdr:colOff>
      <xdr:row>33</xdr:row>
      <xdr:rowOff>128743</xdr:rowOff>
    </xdr:from>
    <xdr:to>
      <xdr:col>16</xdr:col>
      <xdr:colOff>435784</xdr:colOff>
      <xdr:row>60</xdr:row>
      <xdr:rowOff>161862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2C094DD-B5CE-D545-8C73-6E71191884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F6E76-6D5F-694F-80AD-73D6CC87FA37}">
  <dimension ref="A1:N9"/>
  <sheetViews>
    <sheetView workbookViewId="0">
      <selection activeCell="F23" sqref="F23"/>
    </sheetView>
  </sheetViews>
  <sheetFormatPr baseColWidth="10" defaultRowHeight="16"/>
  <cols>
    <col min="4" max="4" width="11.33203125" bestFit="1" customWidth="1"/>
  </cols>
  <sheetData>
    <row r="1" spans="1:14">
      <c r="C1" s="1"/>
      <c r="D1" s="2" t="s">
        <v>8</v>
      </c>
      <c r="E1" s="16"/>
      <c r="F1" s="82" t="s">
        <v>0</v>
      </c>
      <c r="G1" s="83"/>
      <c r="H1" s="84"/>
      <c r="I1" s="82" t="s">
        <v>1</v>
      </c>
      <c r="J1" s="83"/>
      <c r="K1" s="84"/>
      <c r="L1" s="82" t="s">
        <v>2</v>
      </c>
      <c r="M1" s="83"/>
      <c r="N1" s="84"/>
    </row>
    <row r="2" spans="1:14">
      <c r="A2" t="s">
        <v>12</v>
      </c>
      <c r="B2" t="s">
        <v>11</v>
      </c>
      <c r="C2" s="1"/>
      <c r="D2" s="11" t="s">
        <v>3</v>
      </c>
      <c r="E2" s="4" t="s">
        <v>4</v>
      </c>
      <c r="F2" s="11" t="s">
        <v>9</v>
      </c>
      <c r="G2" s="3" t="s">
        <v>5</v>
      </c>
      <c r="H2" s="4" t="s">
        <v>10</v>
      </c>
      <c r="I2" s="11" t="s">
        <v>9</v>
      </c>
      <c r="J2" s="3" t="s">
        <v>5</v>
      </c>
      <c r="K2" s="4" t="s">
        <v>10</v>
      </c>
      <c r="L2" s="3" t="s">
        <v>9</v>
      </c>
      <c r="M2" s="3" t="s">
        <v>5</v>
      </c>
      <c r="N2" s="4" t="s">
        <v>10</v>
      </c>
    </row>
    <row r="3" spans="1:14">
      <c r="A3">
        <v>0</v>
      </c>
      <c r="B3">
        <v>1</v>
      </c>
      <c r="C3" s="5" t="s">
        <v>6</v>
      </c>
      <c r="D3" s="14">
        <v>-76.430499999999995</v>
      </c>
      <c r="E3" s="7">
        <v>13.042999999999999</v>
      </c>
      <c r="F3" s="12">
        <v>1.722</v>
      </c>
      <c r="G3" s="7">
        <v>42.591999999999999</v>
      </c>
      <c r="H3" s="8">
        <v>5.5380000000000003</v>
      </c>
      <c r="I3" s="12">
        <v>2.1720000000000002</v>
      </c>
      <c r="J3" s="7">
        <v>44.438000000000002</v>
      </c>
      <c r="K3" s="8">
        <v>3.0779999999999998</v>
      </c>
      <c r="L3" s="7">
        <v>2.3719999999999999</v>
      </c>
      <c r="M3" s="7">
        <v>45.137999999999998</v>
      </c>
      <c r="N3" s="8">
        <v>1.958</v>
      </c>
    </row>
    <row r="4" spans="1:14">
      <c r="A4" s="54">
        <v>1</v>
      </c>
      <c r="B4">
        <v>0</v>
      </c>
      <c r="C4" s="6" t="s">
        <v>7</v>
      </c>
      <c r="D4" s="15">
        <v>-284.43483800000001</v>
      </c>
      <c r="E4" s="9">
        <v>48.548999999999999</v>
      </c>
      <c r="F4" s="13">
        <v>2.653</v>
      </c>
      <c r="G4" s="9">
        <v>69.528000000000006</v>
      </c>
      <c r="H4" s="10">
        <v>36.139000000000003</v>
      </c>
      <c r="I4" s="13">
        <v>3.7010000000000001</v>
      </c>
      <c r="J4" s="9">
        <v>73.811999999999998</v>
      </c>
      <c r="K4" s="10">
        <v>32.088000000000001</v>
      </c>
      <c r="L4" s="9">
        <v>4.2149999999999999</v>
      </c>
      <c r="M4" s="9">
        <v>75.613</v>
      </c>
      <c r="N4" s="10">
        <v>30.22</v>
      </c>
    </row>
    <row r="5" spans="1:14">
      <c r="A5" s="54">
        <v>1</v>
      </c>
      <c r="B5" s="38">
        <v>1</v>
      </c>
      <c r="C5" s="29" t="s">
        <v>13</v>
      </c>
      <c r="D5" s="30">
        <v>-360.88481000000002</v>
      </c>
      <c r="E5" s="32">
        <v>63.96</v>
      </c>
      <c r="F5" s="34">
        <v>3.61</v>
      </c>
      <c r="G5" s="32">
        <v>80.12</v>
      </c>
      <c r="H5" s="36">
        <v>50.22</v>
      </c>
      <c r="I5" s="32">
        <v>5.12</v>
      </c>
      <c r="J5" s="32">
        <v>86.27</v>
      </c>
      <c r="K5" s="32">
        <v>45.52</v>
      </c>
      <c r="L5" s="34">
        <v>5.85</v>
      </c>
      <c r="M5" s="32">
        <v>88.83</v>
      </c>
      <c r="N5" s="36">
        <v>43.33</v>
      </c>
    </row>
    <row r="6" spans="1:14">
      <c r="A6" s="54">
        <v>1</v>
      </c>
      <c r="B6" s="38">
        <v>2</v>
      </c>
      <c r="C6" s="38" t="s">
        <v>14</v>
      </c>
      <c r="D6" s="39">
        <v>-437.33762999999999</v>
      </c>
      <c r="E6" s="41">
        <v>79.33</v>
      </c>
      <c r="F6" s="43">
        <v>4.53</v>
      </c>
      <c r="G6" s="41">
        <v>90.86</v>
      </c>
      <c r="H6" s="45">
        <v>64.17</v>
      </c>
      <c r="I6" s="41">
        <v>6.46</v>
      </c>
      <c r="J6" s="41">
        <v>98.78</v>
      </c>
      <c r="K6" s="41">
        <v>58.81</v>
      </c>
      <c r="L6" s="43">
        <v>7.4</v>
      </c>
      <c r="M6" s="41">
        <v>102.06</v>
      </c>
      <c r="N6" s="45">
        <v>56.3</v>
      </c>
    </row>
    <row r="7" spans="1:14">
      <c r="A7" s="54">
        <v>1</v>
      </c>
      <c r="B7" s="38">
        <v>3</v>
      </c>
      <c r="C7" s="38" t="s">
        <v>15</v>
      </c>
      <c r="D7" s="39">
        <v>-513.78620000000001</v>
      </c>
      <c r="E7" s="41">
        <v>94.52</v>
      </c>
      <c r="F7" s="43">
        <v>5.67</v>
      </c>
      <c r="G7" s="41">
        <v>105.08</v>
      </c>
      <c r="H7" s="45">
        <v>77.42</v>
      </c>
      <c r="I7" s="41">
        <v>8.08</v>
      </c>
      <c r="J7" s="41">
        <v>114.94</v>
      </c>
      <c r="K7" s="41">
        <v>71.19</v>
      </c>
      <c r="L7" s="43">
        <v>9.23</v>
      </c>
      <c r="M7" s="41">
        <v>119</v>
      </c>
      <c r="N7" s="45">
        <v>68.27</v>
      </c>
    </row>
    <row r="8" spans="1:14">
      <c r="A8" s="54">
        <v>1</v>
      </c>
      <c r="B8" s="38">
        <v>4</v>
      </c>
      <c r="C8" s="38" t="s">
        <v>16</v>
      </c>
      <c r="D8" s="39">
        <v>-590.23667</v>
      </c>
      <c r="E8" s="41">
        <v>109.8</v>
      </c>
      <c r="F8" s="43">
        <v>6.03</v>
      </c>
      <c r="G8" s="41">
        <v>104.98</v>
      </c>
      <c r="H8" s="45">
        <v>91.3</v>
      </c>
      <c r="I8" s="41">
        <v>8.7799999999999994</v>
      </c>
      <c r="J8" s="41">
        <v>116.21</v>
      </c>
      <c r="K8" s="41">
        <v>84.4</v>
      </c>
      <c r="L8" s="43">
        <v>10.11</v>
      </c>
      <c r="M8" s="41">
        <v>120.87</v>
      </c>
      <c r="N8" s="45">
        <v>81.14</v>
      </c>
    </row>
    <row r="9" spans="1:14">
      <c r="A9" s="54">
        <v>1</v>
      </c>
      <c r="B9" s="46">
        <v>5</v>
      </c>
      <c r="C9" s="46" t="s">
        <v>17</v>
      </c>
      <c r="D9" s="47">
        <v>-666.68844999999999</v>
      </c>
      <c r="E9" s="49">
        <v>125.8</v>
      </c>
      <c r="F9" s="51">
        <v>7.26</v>
      </c>
      <c r="G9" s="49">
        <v>121.7</v>
      </c>
      <c r="H9" s="53">
        <v>106.69</v>
      </c>
      <c r="I9" s="49">
        <v>10.47</v>
      </c>
      <c r="J9" s="49">
        <v>134.83000000000001</v>
      </c>
      <c r="K9" s="49">
        <v>99.44</v>
      </c>
      <c r="L9" s="51">
        <v>12.01</v>
      </c>
      <c r="M9" s="49">
        <v>140.24</v>
      </c>
      <c r="N9" s="53">
        <v>96</v>
      </c>
    </row>
  </sheetData>
  <mergeCells count="3">
    <mergeCell ref="F1:H1"/>
    <mergeCell ref="I1:K1"/>
    <mergeCell ref="L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DE023-E5C3-9342-9E71-1D6F97C88AFF}">
  <dimension ref="A2:S9"/>
  <sheetViews>
    <sheetView workbookViewId="0">
      <selection activeCell="D14" sqref="D14"/>
    </sheetView>
  </sheetViews>
  <sheetFormatPr baseColWidth="10" defaultRowHeight="16"/>
  <sheetData>
    <row r="2" spans="1:19">
      <c r="B2" s="56"/>
      <c r="C2" s="56"/>
      <c r="D2" s="88" t="s">
        <v>18</v>
      </c>
      <c r="E2" s="89"/>
      <c r="F2" s="89"/>
      <c r="G2" s="89"/>
      <c r="H2" s="89"/>
      <c r="I2" s="89"/>
      <c r="J2" s="89"/>
      <c r="K2" s="90"/>
      <c r="L2" s="91" t="s">
        <v>19</v>
      </c>
      <c r="M2" s="92"/>
      <c r="N2" s="92"/>
      <c r="O2" s="92"/>
      <c r="P2" s="92"/>
      <c r="Q2" s="92"/>
      <c r="R2" s="92"/>
      <c r="S2" s="93"/>
    </row>
    <row r="3" spans="1:19">
      <c r="B3" s="57"/>
      <c r="C3" s="58"/>
      <c r="D3" s="57" t="s">
        <v>8</v>
      </c>
      <c r="E3" s="59"/>
      <c r="F3" s="87">
        <v>216.65</v>
      </c>
      <c r="G3" s="86"/>
      <c r="H3" s="87">
        <v>273.14999999999998</v>
      </c>
      <c r="I3" s="86"/>
      <c r="J3" s="87">
        <v>298.14999999999998</v>
      </c>
      <c r="K3" s="86"/>
      <c r="L3" s="85"/>
      <c r="M3" s="86"/>
      <c r="N3" s="87">
        <v>216.65</v>
      </c>
      <c r="O3" s="86"/>
      <c r="P3" s="87">
        <v>273.14999999999998</v>
      </c>
      <c r="Q3" s="86"/>
      <c r="R3" s="85">
        <v>298.14999999999998</v>
      </c>
      <c r="S3" s="86"/>
    </row>
    <row r="4" spans="1:19">
      <c r="A4" s="63" t="s">
        <v>12</v>
      </c>
      <c r="B4" s="116" t="s">
        <v>11</v>
      </c>
      <c r="C4" s="106" t="s">
        <v>21</v>
      </c>
      <c r="D4" s="61" t="s">
        <v>3</v>
      </c>
      <c r="E4" s="60" t="s">
        <v>22</v>
      </c>
      <c r="F4" s="61" t="s">
        <v>23</v>
      </c>
      <c r="G4" s="60" t="s">
        <v>24</v>
      </c>
      <c r="H4" s="61" t="s">
        <v>23</v>
      </c>
      <c r="I4" s="60" t="s">
        <v>24</v>
      </c>
      <c r="J4" s="61" t="s">
        <v>23</v>
      </c>
      <c r="K4" s="60" t="s">
        <v>24</v>
      </c>
      <c r="L4" s="106" t="s">
        <v>3</v>
      </c>
      <c r="M4" s="60" t="s">
        <v>22</v>
      </c>
      <c r="N4" s="61" t="s">
        <v>23</v>
      </c>
      <c r="O4" s="60" t="s">
        <v>24</v>
      </c>
      <c r="P4" s="61" t="s">
        <v>25</v>
      </c>
      <c r="Q4" s="60" t="s">
        <v>24</v>
      </c>
      <c r="R4" s="62" t="s">
        <v>23</v>
      </c>
      <c r="S4" s="60" t="s">
        <v>24</v>
      </c>
    </row>
    <row r="5" spans="1:19">
      <c r="A5" s="17">
        <f>Raw_Energies!A5</f>
        <v>1</v>
      </c>
      <c r="B5" s="17">
        <f>Raw_Energies!B5</f>
        <v>1</v>
      </c>
      <c r="C5" s="113" t="s">
        <v>13</v>
      </c>
      <c r="D5" s="107">
        <f>(Raw_Energies!D5-Raw_Energies!$A5*Raw_Energies!D$4-Raw_Energies!$B5*Raw_Energies!D$3)*627.51</f>
        <v>-12.218874720004695</v>
      </c>
      <c r="E5" s="108">
        <f>D5+(Raw_Energies!E5-Raw_Energies!$A5*Raw_Energies!E$4-Raw_Energies!$B5*Raw_Energies!E$3)</f>
        <v>-9.8508747200046933</v>
      </c>
      <c r="F5" s="107">
        <f>E5+(Raw_Energies!F5-Raw_Energies!$A5*Raw_Energies!F$4-Raw_Energies!$B5*Raw_Energies!F$3)</f>
        <v>-10.615874720004694</v>
      </c>
      <c r="G5" s="108">
        <f>F5-(Raw_Energies!G5-Raw_Energies!$A5*Raw_Energies!G$4-Raw_Energies!$B5*Raw_Energies!G$3)*F$3/1000</f>
        <v>-3.6830747200046936</v>
      </c>
      <c r="H5" s="107">
        <f>E5+(Raw_Energies!I5-Raw_Energies!$A5*Raw_Energies!I$4-Raw_Energies!$B5*Raw_Energies!I$3)</f>
        <v>-10.603874720004693</v>
      </c>
      <c r="I5" s="108">
        <f>H5-(Raw_Energies!J5-Raw_Energies!$A5*Raw_Energies!J$4-Raw_Energies!$B5*Raw_Energies!J$3)*H$3/1000</f>
        <v>-1.868537720004694</v>
      </c>
      <c r="J5" s="107">
        <f>E5+(Raw_Energies!L5-Raw_Energies!$A5*Raw_Energies!L$4-Raw_Energies!$B5*Raw_Energies!L$3)</f>
        <v>-10.587874720004693</v>
      </c>
      <c r="K5" s="108">
        <f>J5-(Raw_Energies!M5-Raw_Energies!$A5*Raw_Energies!M$4-Raw_Energies!$B5*Raw_Energies!M$3)*J$3/1000</f>
        <v>-1.0706285700046951</v>
      </c>
      <c r="L5" s="18">
        <f>D5</f>
        <v>-12.218874720004695</v>
      </c>
      <c r="M5" s="20">
        <f t="shared" ref="M5:S5" si="0">E5</f>
        <v>-9.8508747200046933</v>
      </c>
      <c r="N5" s="19">
        <f t="shared" si="0"/>
        <v>-10.615874720004694</v>
      </c>
      <c r="O5" s="20">
        <f t="shared" si="0"/>
        <v>-3.6830747200046936</v>
      </c>
      <c r="P5" s="19">
        <f t="shared" si="0"/>
        <v>-10.603874720004693</v>
      </c>
      <c r="Q5" s="20">
        <f t="shared" si="0"/>
        <v>-1.868537720004694</v>
      </c>
      <c r="R5" s="18">
        <f t="shared" si="0"/>
        <v>-10.587874720004693</v>
      </c>
      <c r="S5" s="20">
        <f t="shared" si="0"/>
        <v>-1.0706285700046951</v>
      </c>
    </row>
    <row r="6" spans="1:19">
      <c r="A6" s="17">
        <f>Raw_Energies!A6</f>
        <v>1</v>
      </c>
      <c r="B6" s="17">
        <f>Raw_Energies!B6</f>
        <v>2</v>
      </c>
      <c r="C6" s="114" t="s">
        <v>14</v>
      </c>
      <c r="D6" s="107">
        <f>(Raw_Energies!D6-Raw_Energies!$A6*Raw_Energies!D$4-Raw_Energies!$B6*Raw_Energies!D$3)*627.51</f>
        <v>-26.224897919991673</v>
      </c>
      <c r="E6" s="108">
        <f>D6+(Raw_Energies!E6-Raw_Energies!$A6*Raw_Energies!E$4-Raw_Energies!$B6*Raw_Energies!E$3)</f>
        <v>-21.529897919991672</v>
      </c>
      <c r="F6" s="107">
        <f>E6+(Raw_Energies!F6-Raw_Energies!$A6*Raw_Energies!F$4-Raw_Energies!$B6*Raw_Energies!F$3)</f>
        <v>-23.096897919991672</v>
      </c>
      <c r="G6" s="108">
        <f>F6-(Raw_Energies!G6-Raw_Energies!$A6*Raw_Energies!G$4-Raw_Energies!$B6*Raw_Energies!G$3)*F$3/1000</f>
        <v>-9.2633621199916707</v>
      </c>
      <c r="H6" s="107">
        <f>E6+(Raw_Energies!I6-Raw_Energies!$A6*Raw_Energies!I$4-Raw_Energies!$B6*Raw_Energies!I$3)</f>
        <v>-23.114897919991673</v>
      </c>
      <c r="I6" s="108">
        <f>H6-(Raw_Energies!J6-Raw_Energies!$A6*Raw_Energies!J$4-Raw_Energies!$B6*Raw_Energies!J$3)*H$3/1000</f>
        <v>-5.6584277199916748</v>
      </c>
      <c r="J6" s="107">
        <f>E6+(Raw_Energies!L6-Raw_Energies!$A6*Raw_Energies!L$4-Raw_Energies!$B6*Raw_Energies!L$3)</f>
        <v>-23.088897919991673</v>
      </c>
      <c r="K6" s="108">
        <f>J6-(Raw_Energies!M6-Raw_Energies!$A6*Raw_Energies!M$4-Raw_Energies!$B6*Raw_Energies!M$3)*J$3/1000</f>
        <v>-4.0582815699916779</v>
      </c>
      <c r="L6" s="64">
        <f>D6-D5</f>
        <v>-14.006023199986977</v>
      </c>
      <c r="M6" s="24">
        <f t="shared" ref="M6:S9" si="1">E6-E5</f>
        <v>-11.679023199986979</v>
      </c>
      <c r="N6" s="23">
        <f t="shared" si="1"/>
        <v>-12.481023199986979</v>
      </c>
      <c r="O6" s="24">
        <f t="shared" si="1"/>
        <v>-5.5802873999869771</v>
      </c>
      <c r="P6" s="23">
        <f t="shared" si="1"/>
        <v>-12.51102319998698</v>
      </c>
      <c r="Q6" s="24">
        <f t="shared" si="1"/>
        <v>-3.7898899999869808</v>
      </c>
      <c r="R6" s="22">
        <f t="shared" si="1"/>
        <v>-12.50102319998698</v>
      </c>
      <c r="S6" s="24">
        <f t="shared" si="1"/>
        <v>-2.9876529999869827</v>
      </c>
    </row>
    <row r="7" spans="1:19">
      <c r="A7" s="17">
        <f>Raw_Energies!A7</f>
        <v>1</v>
      </c>
      <c r="B7" s="17">
        <f>Raw_Energies!B7</f>
        <v>3</v>
      </c>
      <c r="C7" s="114" t="s">
        <v>15</v>
      </c>
      <c r="D7" s="107">
        <f>(Raw_Energies!D7-Raw_Energies!$A7*Raw_Energies!D$4-Raw_Energies!$B7*Raw_Energies!D$3)*627.51</f>
        <v>-37.564003620006041</v>
      </c>
      <c r="E7" s="108">
        <f>D7+(Raw_Energies!E7-Raw_Energies!$A7*Raw_Energies!E$4-Raw_Energies!$B7*Raw_Energies!E$3)</f>
        <v>-30.722003620006042</v>
      </c>
      <c r="F7" s="107">
        <f>E7+(Raw_Energies!F7-Raw_Energies!$A7*Raw_Energies!F$4-Raw_Energies!$B7*Raw_Energies!F$3)</f>
        <v>-32.871003620006043</v>
      </c>
      <c r="G7" s="108">
        <f>F7-(Raw_Energies!G7-Raw_Energies!$A7*Raw_Energies!G$4-Raw_Energies!$B7*Raw_Energies!G$3)*F$3/1000</f>
        <v>-12.890674020006042</v>
      </c>
      <c r="H7" s="107">
        <f>E7+(Raw_Energies!I7-Raw_Energies!$A7*Raw_Energies!I$4-Raw_Energies!$B7*Raw_Energies!I$3)</f>
        <v>-32.859003620006042</v>
      </c>
      <c r="I7" s="108">
        <f>H7-(Raw_Energies!J7-Raw_Energies!$A7*Raw_Energies!J$4-Raw_Energies!$B7*Raw_Energies!J$3)*H$3/1000</f>
        <v>-7.6783977200060392</v>
      </c>
      <c r="J7" s="107">
        <f>E7+(Raw_Energies!L7-Raw_Energies!$A7*Raw_Energies!L$4-Raw_Energies!$B7*Raw_Energies!L$3)</f>
        <v>-32.823003620006041</v>
      </c>
      <c r="K7" s="108">
        <f>J7-(Raw_Energies!M7-Raw_Energies!$A7*Raw_Energies!M$4-Raw_Energies!$B7*Raw_Energies!M$3)*J$3/1000</f>
        <v>-5.3851535700060467</v>
      </c>
      <c r="L7" s="64">
        <f t="shared" ref="L7:L9" si="2">D7-D6</f>
        <v>-11.339105700014368</v>
      </c>
      <c r="M7" s="24">
        <f t="shared" si="1"/>
        <v>-9.1921057000143698</v>
      </c>
      <c r="N7" s="23">
        <f t="shared" si="1"/>
        <v>-9.7741057000143705</v>
      </c>
      <c r="O7" s="24">
        <f t="shared" si="1"/>
        <v>-3.6273119000143712</v>
      </c>
      <c r="P7" s="23">
        <f t="shared" si="1"/>
        <v>-9.7441057000143694</v>
      </c>
      <c r="Q7" s="24">
        <f t="shared" si="1"/>
        <v>-2.0199700000143643</v>
      </c>
      <c r="R7" s="22">
        <f t="shared" si="1"/>
        <v>-9.7341057000143678</v>
      </c>
      <c r="S7" s="24">
        <f t="shared" si="1"/>
        <v>-1.3268720000143688</v>
      </c>
    </row>
    <row r="8" spans="1:19">
      <c r="A8" s="17">
        <f>Raw_Energies!A8</f>
        <v>1</v>
      </c>
      <c r="B8" s="17">
        <f>Raw_Energies!B8</f>
        <v>4</v>
      </c>
      <c r="C8" s="114" t="s">
        <v>16</v>
      </c>
      <c r="D8" s="109">
        <v>-50.1</v>
      </c>
      <c r="E8" s="110">
        <v>-40.340000000000003</v>
      </c>
      <c r="F8" s="109">
        <v>-43.48</v>
      </c>
      <c r="G8" s="110">
        <v>-15.87</v>
      </c>
      <c r="H8" s="109">
        <v>-43.54</v>
      </c>
      <c r="I8" s="110">
        <v>-8.7100000000000009</v>
      </c>
      <c r="J8" s="109">
        <v>-43.51</v>
      </c>
      <c r="K8" s="110">
        <v>-5.55</v>
      </c>
      <c r="L8" s="64">
        <f t="shared" si="2"/>
        <v>-12.535996379993961</v>
      </c>
      <c r="M8" s="24">
        <f t="shared" si="1"/>
        <v>-9.6179963799939614</v>
      </c>
      <c r="N8" s="23">
        <f t="shared" si="1"/>
        <v>-10.608996379993954</v>
      </c>
      <c r="O8" s="24">
        <f t="shared" si="1"/>
        <v>-2.9793259799939573</v>
      </c>
      <c r="P8" s="23">
        <f t="shared" si="1"/>
        <v>-10.680996379993957</v>
      </c>
      <c r="Q8" s="24">
        <f t="shared" si="1"/>
        <v>-1.0316022799939617</v>
      </c>
      <c r="R8" s="22">
        <f t="shared" si="1"/>
        <v>-10.686996379993957</v>
      </c>
      <c r="S8" s="24">
        <f t="shared" si="1"/>
        <v>-0.16484642999395316</v>
      </c>
    </row>
    <row r="9" spans="1:19">
      <c r="A9" s="25">
        <f>Raw_Energies!A9</f>
        <v>1</v>
      </c>
      <c r="B9" s="25">
        <f>Raw_Energies!B9</f>
        <v>5</v>
      </c>
      <c r="C9" s="115" t="s">
        <v>17</v>
      </c>
      <c r="D9" s="111">
        <f>(Raw_Energies!D9-Raw_Energies!$A9*Raw_Energies!D$4-Raw_Energies!$B9*Raw_Energies!D$3)*627.51</f>
        <v>-63.448791120000337</v>
      </c>
      <c r="E9" s="112">
        <f>D9+(Raw_Energies!E9-Raw_Energies!$A9*Raw_Energies!E$4-Raw_Energies!$B9*Raw_Energies!E$3)</f>
        <v>-51.412791120000335</v>
      </c>
      <c r="F9" s="111">
        <f>E9+(Raw_Energies!F9-Raw_Energies!$A9*Raw_Energies!F$4-Raw_Energies!$B9*Raw_Energies!F$3)</f>
        <v>-55.415791120000335</v>
      </c>
      <c r="G9" s="112">
        <f>F9-(Raw_Energies!G9-Raw_Energies!$A9*Raw_Energies!G$4-Raw_Energies!$B9*Raw_Energies!G$3)*F$3/1000</f>
        <v>-20.581070920000336</v>
      </c>
      <c r="H9" s="111">
        <f>E9+(Raw_Energies!I9-Raw_Energies!$A9*Raw_Energies!I$4-Raw_Energies!$B9*Raw_Energies!I$3)</f>
        <v>-55.503791120000336</v>
      </c>
      <c r="I9" s="112">
        <f>H9-(Raw_Energies!J9-Raw_Energies!$A9*Raw_Energies!J$4-Raw_Energies!$B9*Raw_Energies!J$3)*H$3/1000</f>
        <v>-11.479659320000351</v>
      </c>
      <c r="J9" s="111">
        <f>E9+(Raw_Energies!L9-Raw_Energies!$A9*Raw_Energies!L$4-Raw_Energies!$B9*Raw_Energies!L$3)</f>
        <v>-55.477791120000333</v>
      </c>
      <c r="K9" s="112">
        <f>J9-(Raw_Energies!M9-Raw_Energies!$A9*Raw_Energies!M$4-Raw_Energies!$B9*Raw_Energies!M$3)*J$3/1000</f>
        <v>-7.4568576700003462</v>
      </c>
      <c r="L9" s="26">
        <f t="shared" si="2"/>
        <v>-13.348791120000335</v>
      </c>
      <c r="M9" s="28">
        <f t="shared" si="1"/>
        <v>-11.072791120000332</v>
      </c>
      <c r="N9" s="27">
        <f t="shared" si="1"/>
        <v>-11.935791120000339</v>
      </c>
      <c r="O9" s="28">
        <f t="shared" si="1"/>
        <v>-4.7110709200003367</v>
      </c>
      <c r="P9" s="27">
        <f t="shared" si="1"/>
        <v>-11.963791120000337</v>
      </c>
      <c r="Q9" s="28">
        <f t="shared" si="1"/>
        <v>-2.7696593200003505</v>
      </c>
      <c r="R9" s="26">
        <f t="shared" si="1"/>
        <v>-11.967791120000335</v>
      </c>
      <c r="S9" s="28">
        <f t="shared" si="1"/>
        <v>-1.9068576700003463</v>
      </c>
    </row>
  </sheetData>
  <mergeCells count="9">
    <mergeCell ref="D2:K2"/>
    <mergeCell ref="L2:S2"/>
    <mergeCell ref="R3:S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4FC9E-2782-984B-9419-6A92AAE9D770}">
  <dimension ref="A1:AL39"/>
  <sheetViews>
    <sheetView tabSelected="1" topLeftCell="A3" zoomScale="102" workbookViewId="0">
      <selection activeCell="C10" sqref="C10"/>
    </sheetView>
  </sheetViews>
  <sheetFormatPr baseColWidth="10" defaultRowHeight="16"/>
  <cols>
    <col min="1" max="1" width="12.6640625" customWidth="1"/>
    <col min="5" max="12" width="9.33203125" customWidth="1"/>
    <col min="13" max="13" width="11.6640625" bestFit="1" customWidth="1"/>
    <col min="14" max="15" width="11" bestFit="1" customWidth="1"/>
    <col min="21" max="21" width="4.6640625" customWidth="1"/>
    <col min="22" max="22" width="5" customWidth="1"/>
  </cols>
  <sheetData>
    <row r="1" spans="1:37">
      <c r="C1" t="s">
        <v>49</v>
      </c>
      <c r="E1" s="96" t="s">
        <v>19</v>
      </c>
      <c r="F1" s="97"/>
      <c r="G1" s="97"/>
      <c r="H1" s="97"/>
      <c r="I1" s="97"/>
      <c r="J1" s="97"/>
      <c r="K1" s="97"/>
      <c r="L1" s="98"/>
    </row>
    <row r="2" spans="1:37">
      <c r="A2" t="s">
        <v>38</v>
      </c>
      <c r="B2" s="68">
        <v>1.9870000000000001E-3</v>
      </c>
      <c r="E2" s="96">
        <v>0</v>
      </c>
      <c r="F2" s="98"/>
      <c r="G2" s="96">
        <v>216.65</v>
      </c>
      <c r="H2" s="98"/>
      <c r="I2" s="96">
        <v>273.14999999999998</v>
      </c>
      <c r="J2" s="98"/>
      <c r="K2" s="96">
        <v>298.14999999999998</v>
      </c>
      <c r="L2" s="98"/>
      <c r="M2" s="99" t="s">
        <v>37</v>
      </c>
      <c r="N2" s="100"/>
      <c r="O2" s="101"/>
    </row>
    <row r="3" spans="1:37">
      <c r="A3" t="s">
        <v>36</v>
      </c>
      <c r="B3">
        <v>8.3144720000000003</v>
      </c>
      <c r="D3" s="73" t="s">
        <v>20</v>
      </c>
      <c r="E3" s="77" t="s">
        <v>3</v>
      </c>
      <c r="F3" s="78" t="s">
        <v>22</v>
      </c>
      <c r="G3" s="77" t="s">
        <v>23</v>
      </c>
      <c r="H3" s="79" t="s">
        <v>24</v>
      </c>
      <c r="I3" s="78" t="s">
        <v>23</v>
      </c>
      <c r="J3" s="78" t="s">
        <v>24</v>
      </c>
      <c r="K3" s="77" t="s">
        <v>23</v>
      </c>
      <c r="L3" s="79" t="s">
        <v>24</v>
      </c>
      <c r="M3" s="72">
        <v>216.65</v>
      </c>
      <c r="N3" s="71">
        <v>273.14999999999998</v>
      </c>
      <c r="O3" s="70">
        <v>298.14999999999998</v>
      </c>
    </row>
    <row r="4" spans="1:37">
      <c r="A4" t="s">
        <v>35</v>
      </c>
      <c r="B4" s="68">
        <v>6.6259999999999998E-34</v>
      </c>
      <c r="D4" s="74">
        <v>1</v>
      </c>
      <c r="E4" s="33">
        <f>Binding_Energies!L5</f>
        <v>-12.218874720004695</v>
      </c>
      <c r="F4" s="31">
        <f>Binding_Energies!M5</f>
        <v>-9.8508747200046933</v>
      </c>
      <c r="G4" s="31">
        <f>Binding_Energies!N5</f>
        <v>-10.615874720004694</v>
      </c>
      <c r="H4" s="31">
        <f>Binding_Energies!O5</f>
        <v>-3.6830747200046936</v>
      </c>
      <c r="I4" s="31">
        <f>Binding_Energies!P5</f>
        <v>-10.603874720004693</v>
      </c>
      <c r="J4" s="31">
        <f>Binding_Energies!Q5</f>
        <v>-1.868537720004694</v>
      </c>
      <c r="K4" s="31">
        <f>Binding_Energies!R5</f>
        <v>-10.587874720004693</v>
      </c>
      <c r="L4" s="35">
        <f>Binding_Energies!S5</f>
        <v>-1.0706285700046951</v>
      </c>
      <c r="M4" s="76">
        <f>EXP(-H4/($B$2*M$3))</f>
        <v>5196.1274106113415</v>
      </c>
      <c r="N4" s="40">
        <f>EXP(-J4/($B$2*N$3))</f>
        <v>31.272173580025356</v>
      </c>
      <c r="O4" s="44">
        <f>EXP(-L4/($B$2*O$3))</f>
        <v>6.0933603290497391</v>
      </c>
    </row>
    <row r="5" spans="1:37">
      <c r="A5" t="s">
        <v>34</v>
      </c>
      <c r="B5">
        <v>4184</v>
      </c>
      <c r="D5" s="74">
        <v>2</v>
      </c>
      <c r="E5" s="42">
        <f>Binding_Energies!L6</f>
        <v>-14.006023199986977</v>
      </c>
      <c r="F5" s="76">
        <f>Binding_Energies!M6</f>
        <v>-11.679023199986979</v>
      </c>
      <c r="G5" s="76">
        <f>Binding_Energies!N6</f>
        <v>-12.481023199986979</v>
      </c>
      <c r="H5" s="76">
        <f>Binding_Energies!O6</f>
        <v>-5.5802873999869771</v>
      </c>
      <c r="I5" s="76">
        <f>Binding_Energies!P6</f>
        <v>-12.51102319998698</v>
      </c>
      <c r="J5" s="76">
        <f>Binding_Energies!Q6</f>
        <v>-3.7898899999869808</v>
      </c>
      <c r="K5" s="76">
        <f>Binding_Energies!R6</f>
        <v>-12.50102319998698</v>
      </c>
      <c r="L5" s="44">
        <f>Binding_Energies!S6</f>
        <v>-2.9876529999869827</v>
      </c>
      <c r="M5" s="76">
        <f t="shared" ref="M5:M8" si="0">EXP(-H5/($B$2*M$3))</f>
        <v>426273.05645747483</v>
      </c>
      <c r="N5" s="40">
        <f t="shared" ref="N5:N8" si="1">EXP(-J5/($B$2*N$3))</f>
        <v>1077.8964757690585</v>
      </c>
      <c r="O5" s="44">
        <f t="shared" ref="O5:O8" si="2">EXP(-L5/($B$2*O$3))</f>
        <v>154.9494250333542</v>
      </c>
    </row>
    <row r="6" spans="1:37">
      <c r="A6" t="s">
        <v>33</v>
      </c>
      <c r="B6" s="68">
        <v>1.6605388599999999E-27</v>
      </c>
      <c r="D6" s="74">
        <v>3</v>
      </c>
      <c r="E6" s="42">
        <f>Binding_Energies!L7</f>
        <v>-11.339105700014368</v>
      </c>
      <c r="F6" s="76">
        <f>Binding_Energies!M7</f>
        <v>-9.1921057000143698</v>
      </c>
      <c r="G6" s="76">
        <f>Binding_Energies!N7</f>
        <v>-9.7741057000143705</v>
      </c>
      <c r="H6" s="76">
        <f>Binding_Energies!O7</f>
        <v>-3.6273119000143712</v>
      </c>
      <c r="I6" s="76">
        <f>Binding_Energies!P7</f>
        <v>-9.7441057000143694</v>
      </c>
      <c r="J6" s="76">
        <f>Binding_Energies!Q7</f>
        <v>-2.0199700000143643</v>
      </c>
      <c r="K6" s="76">
        <f>Binding_Energies!R7</f>
        <v>-9.7341057000143678</v>
      </c>
      <c r="L6" s="44">
        <f>Binding_Energies!S7</f>
        <v>-1.3268720000143688</v>
      </c>
      <c r="M6" s="76">
        <f t="shared" si="0"/>
        <v>4564.8164706785465</v>
      </c>
      <c r="N6" s="40">
        <f t="shared" si="1"/>
        <v>41.336191970757511</v>
      </c>
      <c r="O6" s="44">
        <f t="shared" si="2"/>
        <v>9.390828441232177</v>
      </c>
    </row>
    <row r="7" spans="1:37">
      <c r="A7" t="s">
        <v>32</v>
      </c>
      <c r="B7" s="68">
        <v>2.69E+19</v>
      </c>
      <c r="D7" s="74">
        <v>4</v>
      </c>
      <c r="E7" s="42">
        <f>Binding_Energies!L8</f>
        <v>-12.535996379993961</v>
      </c>
      <c r="F7" s="76">
        <f>Binding_Energies!M8</f>
        <v>-9.6179963799939614</v>
      </c>
      <c r="G7" s="76">
        <f>Binding_Energies!N8</f>
        <v>-10.608996379993954</v>
      </c>
      <c r="H7" s="76">
        <f>Binding_Energies!O8</f>
        <v>-2.9793259799939573</v>
      </c>
      <c r="I7" s="76">
        <f>Binding_Energies!P8</f>
        <v>-10.680996379993957</v>
      </c>
      <c r="J7" s="76">
        <f>Binding_Energies!Q8</f>
        <v>-1.0316022799939617</v>
      </c>
      <c r="K7" s="76">
        <f>Binding_Energies!R8</f>
        <v>-10.686996379993957</v>
      </c>
      <c r="L7" s="44">
        <f>Binding_Energies!S8</f>
        <v>-0.16484642999395316</v>
      </c>
      <c r="M7" s="76">
        <f t="shared" si="0"/>
        <v>1013.2135547387105</v>
      </c>
      <c r="N7" s="40">
        <f t="shared" si="1"/>
        <v>6.6905658600982534</v>
      </c>
      <c r="O7" s="44">
        <f t="shared" si="2"/>
        <v>1.3208262548186873</v>
      </c>
    </row>
    <row r="8" spans="1:37">
      <c r="A8" t="s">
        <v>31</v>
      </c>
      <c r="B8" s="68">
        <v>6.0220000000000003E+23</v>
      </c>
      <c r="D8" s="75">
        <v>5</v>
      </c>
      <c r="E8" s="50">
        <f>Binding_Energies!L9</f>
        <v>-13.348791120000335</v>
      </c>
      <c r="F8" s="48">
        <f>Binding_Energies!M9</f>
        <v>-11.072791120000332</v>
      </c>
      <c r="G8" s="48">
        <f>Binding_Energies!N9</f>
        <v>-11.935791120000339</v>
      </c>
      <c r="H8" s="48">
        <f>Binding_Energies!O9</f>
        <v>-4.7110709200003367</v>
      </c>
      <c r="I8" s="48">
        <f>Binding_Energies!P9</f>
        <v>-11.963791120000337</v>
      </c>
      <c r="J8" s="48">
        <f>Binding_Energies!Q9</f>
        <v>-2.7696593200003505</v>
      </c>
      <c r="K8" s="48">
        <f>Binding_Energies!R9</f>
        <v>-11.967791120000335</v>
      </c>
      <c r="L8" s="52">
        <f>Binding_Energies!S9</f>
        <v>-1.9068576700003463</v>
      </c>
      <c r="M8" s="48">
        <f t="shared" si="0"/>
        <v>56594.797466673124</v>
      </c>
      <c r="N8" s="48">
        <f t="shared" si="1"/>
        <v>164.51802124312542</v>
      </c>
      <c r="O8" s="52">
        <f t="shared" si="2"/>
        <v>24.996549052554343</v>
      </c>
    </row>
    <row r="9" spans="1:37" ht="44" customHeight="1">
      <c r="A9" s="117" t="s">
        <v>52</v>
      </c>
      <c r="B9">
        <f>770000000000000000</f>
        <v>7.7E+17</v>
      </c>
      <c r="C9" t="s">
        <v>50</v>
      </c>
    </row>
    <row r="10" spans="1:37">
      <c r="A10" t="s">
        <v>51</v>
      </c>
      <c r="B10" s="68">
        <v>2900000</v>
      </c>
      <c r="C10" t="s">
        <v>50</v>
      </c>
    </row>
    <row r="11" spans="1:37">
      <c r="B11" s="68"/>
    </row>
    <row r="12" spans="1:37">
      <c r="A12" s="102" t="s">
        <v>39</v>
      </c>
      <c r="B12" s="105">
        <v>100</v>
      </c>
      <c r="N12" s="102" t="s">
        <v>39</v>
      </c>
      <c r="O12" s="105">
        <v>50</v>
      </c>
      <c r="AA12" s="102" t="s">
        <v>39</v>
      </c>
      <c r="AB12" s="105">
        <v>20</v>
      </c>
    </row>
    <row r="13" spans="1:37">
      <c r="A13" s="102" t="s">
        <v>40</v>
      </c>
      <c r="B13" s="102">
        <v>298.14999999999998</v>
      </c>
      <c r="N13" s="102" t="s">
        <v>40</v>
      </c>
      <c r="O13" s="102">
        <v>298.14999999999998</v>
      </c>
      <c r="AA13" s="102" t="s">
        <v>40</v>
      </c>
      <c r="AB13" s="102">
        <v>298.14999999999998</v>
      </c>
    </row>
    <row r="14" spans="1:37">
      <c r="A14" s="104" t="s">
        <v>45</v>
      </c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N14" s="104" t="s">
        <v>46</v>
      </c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AA14" s="104" t="s">
        <v>47</v>
      </c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</row>
    <row r="16" spans="1:37">
      <c r="B16" s="69">
        <f>O4*B9*$B$12/100/B7</f>
        <v>0.17441960793190706</v>
      </c>
      <c r="C16">
        <v>-1</v>
      </c>
      <c r="D16">
        <v>0</v>
      </c>
      <c r="E16">
        <v>0</v>
      </c>
      <c r="F16">
        <v>0</v>
      </c>
      <c r="G16" s="37">
        <v>0</v>
      </c>
      <c r="J16" s="21">
        <v>0</v>
      </c>
      <c r="O16" s="69">
        <f>O4*B9*$O$12/100/B7</f>
        <v>8.7209803965953528E-2</v>
      </c>
      <c r="P16">
        <v>-1</v>
      </c>
      <c r="Q16">
        <v>0</v>
      </c>
      <c r="R16">
        <v>0</v>
      </c>
      <c r="S16">
        <v>0</v>
      </c>
      <c r="T16" s="37">
        <v>0</v>
      </c>
      <c r="W16" s="21">
        <v>0</v>
      </c>
      <c r="AB16" s="69">
        <f>O4*B9*$AB$12/100/B7</f>
        <v>3.4883921586381407E-2</v>
      </c>
      <c r="AC16">
        <v>-1</v>
      </c>
      <c r="AD16">
        <v>0</v>
      </c>
      <c r="AE16">
        <v>0</v>
      </c>
      <c r="AF16">
        <v>0</v>
      </c>
      <c r="AG16" s="37">
        <v>0</v>
      </c>
      <c r="AJ16" s="21">
        <v>0</v>
      </c>
    </row>
    <row r="17" spans="1:38">
      <c r="B17" s="66">
        <v>0</v>
      </c>
      <c r="C17" s="68">
        <f>O5*B9*$B$12/100/B7</f>
        <v>4.4353552890588386</v>
      </c>
      <c r="D17">
        <v>-1</v>
      </c>
      <c r="E17">
        <v>0</v>
      </c>
      <c r="F17">
        <v>0</v>
      </c>
      <c r="G17" s="37">
        <v>0</v>
      </c>
      <c r="J17" s="21">
        <v>0</v>
      </c>
      <c r="O17" s="66">
        <v>0</v>
      </c>
      <c r="P17" s="68">
        <f>O5*B9*$O$12/100/B7</f>
        <v>2.2176776445294193</v>
      </c>
      <c r="Q17">
        <v>-1</v>
      </c>
      <c r="R17">
        <v>0</v>
      </c>
      <c r="S17">
        <v>0</v>
      </c>
      <c r="T17" s="37">
        <v>0</v>
      </c>
      <c r="W17" s="21">
        <v>0</v>
      </c>
      <c r="AB17" s="66">
        <v>0</v>
      </c>
      <c r="AC17" s="68">
        <f>O5*B9*$AB$12/100/B7</f>
        <v>0.88707105781176754</v>
      </c>
      <c r="AD17">
        <v>-1</v>
      </c>
      <c r="AE17">
        <v>0</v>
      </c>
      <c r="AF17">
        <v>0</v>
      </c>
      <c r="AG17" s="37">
        <v>0</v>
      </c>
      <c r="AJ17" s="21">
        <v>0</v>
      </c>
    </row>
    <row r="18" spans="1:38">
      <c r="A18" s="80" t="s">
        <v>30</v>
      </c>
      <c r="B18" s="66">
        <v>0</v>
      </c>
      <c r="C18">
        <v>0</v>
      </c>
      <c r="D18" s="68">
        <f>O6*B9*$B$12/100/B7</f>
        <v>0.26880810036240804</v>
      </c>
      <c r="E18">
        <v>-1</v>
      </c>
      <c r="F18">
        <v>0</v>
      </c>
      <c r="G18" s="37">
        <v>0</v>
      </c>
      <c r="I18" s="94" t="s">
        <v>29</v>
      </c>
      <c r="J18" s="21">
        <v>0</v>
      </c>
      <c r="N18" s="80" t="s">
        <v>30</v>
      </c>
      <c r="O18" s="66">
        <v>0</v>
      </c>
      <c r="P18">
        <v>0</v>
      </c>
      <c r="Q18" s="68">
        <f>O6*B9*$O$12/100/B7</f>
        <v>0.13440405018120402</v>
      </c>
      <c r="R18">
        <v>-1</v>
      </c>
      <c r="S18">
        <v>0</v>
      </c>
      <c r="T18" s="37">
        <v>0</v>
      </c>
      <c r="V18" s="94" t="s">
        <v>29</v>
      </c>
      <c r="W18" s="21">
        <v>0</v>
      </c>
      <c r="AA18" s="80" t="s">
        <v>30</v>
      </c>
      <c r="AB18" s="66">
        <v>0</v>
      </c>
      <c r="AC18">
        <v>0</v>
      </c>
      <c r="AD18" s="68">
        <f>O6*B9*$AB$12/100/B7</f>
        <v>5.3761620072481614E-2</v>
      </c>
      <c r="AE18">
        <v>-1</v>
      </c>
      <c r="AF18">
        <v>0</v>
      </c>
      <c r="AG18" s="37">
        <v>0</v>
      </c>
      <c r="AI18" s="94" t="s">
        <v>29</v>
      </c>
      <c r="AJ18" s="21">
        <v>0</v>
      </c>
    </row>
    <row r="19" spans="1:38">
      <c r="A19" s="80"/>
      <c r="B19" s="66">
        <v>0</v>
      </c>
      <c r="C19">
        <v>0</v>
      </c>
      <c r="D19">
        <v>0</v>
      </c>
      <c r="E19" s="68">
        <f>O7*B9*$B$12/100/B7</f>
        <v>3.7808037777337891E-2</v>
      </c>
      <c r="F19">
        <v>-1</v>
      </c>
      <c r="G19" s="37">
        <v>0</v>
      </c>
      <c r="I19" s="94"/>
      <c r="J19" s="21">
        <v>0</v>
      </c>
      <c r="N19" s="80"/>
      <c r="O19" s="66">
        <v>0</v>
      </c>
      <c r="P19">
        <v>0</v>
      </c>
      <c r="Q19">
        <v>0</v>
      </c>
      <c r="R19" s="68">
        <f>O7*B9*$O$12/100/B7</f>
        <v>1.8904018888668946E-2</v>
      </c>
      <c r="S19">
        <v>-1</v>
      </c>
      <c r="T19" s="37">
        <v>0</v>
      </c>
      <c r="V19" s="94"/>
      <c r="W19" s="21">
        <v>0</v>
      </c>
      <c r="AA19" s="80"/>
      <c r="AB19" s="66">
        <v>0</v>
      </c>
      <c r="AC19">
        <v>0</v>
      </c>
      <c r="AD19">
        <v>0</v>
      </c>
      <c r="AE19" s="68">
        <f>O7*B9*$AB$12/100/B7</f>
        <v>7.561607555467577E-3</v>
      </c>
      <c r="AF19">
        <v>-1</v>
      </c>
      <c r="AG19" s="37">
        <v>0</v>
      </c>
      <c r="AI19" s="94"/>
      <c r="AJ19" s="21">
        <v>0</v>
      </c>
    </row>
    <row r="20" spans="1:38">
      <c r="B20" s="66">
        <v>0</v>
      </c>
      <c r="C20">
        <v>0</v>
      </c>
      <c r="D20">
        <v>0</v>
      </c>
      <c r="E20">
        <v>0</v>
      </c>
      <c r="F20" s="68">
        <f>O8*B9*$B$12/100/B7</f>
        <v>0.71551460113259646</v>
      </c>
      <c r="G20" s="37">
        <v>-1</v>
      </c>
      <c r="J20" s="21">
        <v>0</v>
      </c>
      <c r="O20" s="66">
        <v>0</v>
      </c>
      <c r="P20">
        <v>0</v>
      </c>
      <c r="Q20">
        <v>0</v>
      </c>
      <c r="R20">
        <v>0</v>
      </c>
      <c r="S20" s="68">
        <f>O8*B9*$O$12/100/B7</f>
        <v>0.35775730056629823</v>
      </c>
      <c r="T20" s="37">
        <v>-1</v>
      </c>
      <c r="W20" s="21">
        <v>0</v>
      </c>
      <c r="AB20" s="66">
        <v>0</v>
      </c>
      <c r="AC20">
        <v>0</v>
      </c>
      <c r="AD20">
        <v>0</v>
      </c>
      <c r="AE20">
        <v>0</v>
      </c>
      <c r="AF20" s="68">
        <f>O8*B9*$AB$12/100/B7</f>
        <v>0.1431029202265193</v>
      </c>
      <c r="AG20" s="37">
        <v>-1</v>
      </c>
      <c r="AJ20" s="21">
        <v>0</v>
      </c>
    </row>
    <row r="21" spans="1:38">
      <c r="B21" s="66">
        <v>1</v>
      </c>
      <c r="C21">
        <v>1</v>
      </c>
      <c r="D21">
        <v>1</v>
      </c>
      <c r="E21">
        <v>1</v>
      </c>
      <c r="F21">
        <v>1</v>
      </c>
      <c r="G21" s="37">
        <v>1</v>
      </c>
      <c r="J21" s="67">
        <f>$B$10/$B$7</f>
        <v>1.0780669144981412E-13</v>
      </c>
      <c r="O21" s="66">
        <v>1</v>
      </c>
      <c r="P21">
        <v>1</v>
      </c>
      <c r="Q21">
        <v>1</v>
      </c>
      <c r="R21">
        <v>1</v>
      </c>
      <c r="S21">
        <v>1</v>
      </c>
      <c r="T21" s="37">
        <v>1</v>
      </c>
      <c r="W21" s="67">
        <f>$B$10/$B$7</f>
        <v>1.0780669144981412E-13</v>
      </c>
      <c r="AB21" s="66">
        <v>1</v>
      </c>
      <c r="AC21">
        <v>1</v>
      </c>
      <c r="AD21">
        <v>1</v>
      </c>
      <c r="AE21">
        <v>1</v>
      </c>
      <c r="AF21">
        <v>1</v>
      </c>
      <c r="AG21" s="37">
        <v>1</v>
      </c>
      <c r="AJ21" s="67">
        <f>$B$10/$B$7</f>
        <v>1.0780669144981412E-13</v>
      </c>
    </row>
    <row r="23" spans="1:38">
      <c r="B23" s="66">
        <f t="array" ref="B23:G28">MINVERSE(B16:G21)</f>
        <v>3.0905857156317298</v>
      </c>
      <c r="C23">
        <v>0.59288248472878646</v>
      </c>
      <c r="D23">
        <v>0.49083801176877268</v>
      </c>
      <c r="E23">
        <v>0.79075144669717523</v>
      </c>
      <c r="F23">
        <v>0.4609412511995612</v>
      </c>
      <c r="G23" s="37">
        <v>0.46094125119956125</v>
      </c>
      <c r="J23" s="21">
        <f t="array" ref="J23:J28">MMULT(B23:G28,J16:J21)</f>
        <v>4.9692551244562363E-14</v>
      </c>
      <c r="L23" s="65">
        <f>J23*$B$7</f>
        <v>1336729.6284787275</v>
      </c>
      <c r="O23" s="66">
        <f t="array" ref="O23:T28">MINVERSE(O16:T21)</f>
        <v>2.6952206283494591</v>
      </c>
      <c r="P23">
        <v>0.87040165452107587</v>
      </c>
      <c r="Q23">
        <v>0.7845843709490653</v>
      </c>
      <c r="R23">
        <v>1.0386169051166436</v>
      </c>
      <c r="S23">
        <v>0.76495033735664963</v>
      </c>
      <c r="T23" s="37">
        <v>0.76495033735664963</v>
      </c>
      <c r="W23" s="21">
        <f t="array" ref="W23:W28">MMULT(O23:T28,W16:W21)</f>
        <v>8.2466764993839548E-14</v>
      </c>
      <c r="Y23" s="65">
        <f>W23*$B$7</f>
        <v>2218355.9783342839</v>
      </c>
      <c r="AB23" s="66">
        <f t="array" ref="AB23:AG28">MINVERSE(AB16:AG21)</f>
        <v>1.8127980989907762</v>
      </c>
      <c r="AC23">
        <v>0.98755967519549315</v>
      </c>
      <c r="AD23">
        <v>0.94485958317743846</v>
      </c>
      <c r="AE23">
        <v>1.0708159416074556</v>
      </c>
      <c r="AF23">
        <v>0.93676249326286454</v>
      </c>
      <c r="AG23" s="37">
        <v>0.93676249326286443</v>
      </c>
      <c r="AJ23" s="21">
        <f t="array" ref="AJ23:AJ28">MMULT(AB23:AG28,AJ16:AJ21)</f>
        <v>1.0098926507294821E-13</v>
      </c>
      <c r="AL23" s="65">
        <f>AJ23*$B$7</f>
        <v>2716611.2304623066</v>
      </c>
    </row>
    <row r="24" spans="1:38">
      <c r="B24" s="66">
        <v>-0.4609412511995612</v>
      </c>
      <c r="C24">
        <v>0.10341033053608976</v>
      </c>
      <c r="D24">
        <v>8.5611773570786115E-2</v>
      </c>
      <c r="E24">
        <v>0.13792255730450964</v>
      </c>
      <c r="F24">
        <v>8.0397192313870158E-2</v>
      </c>
      <c r="G24" s="37">
        <v>8.0397192313870158E-2</v>
      </c>
      <c r="J24" s="21">
        <v>8.6673553052127682E-15</v>
      </c>
      <c r="L24" s="65">
        <f t="shared" ref="L24:L28" si="3">J24*$B$7</f>
        <v>233151.85771022347</v>
      </c>
      <c r="O24" s="66">
        <v>-0.76495033735664952</v>
      </c>
      <c r="P24">
        <v>7.5907557662424741E-2</v>
      </c>
      <c r="Q24">
        <v>6.8423449185218962E-2</v>
      </c>
      <c r="R24">
        <v>9.0577576690947861E-2</v>
      </c>
      <c r="S24">
        <v>6.671116896456343E-2</v>
      </c>
      <c r="T24" s="37">
        <v>6.671116896456343E-2</v>
      </c>
      <c r="W24" s="21">
        <v>7.1919104088191057E-15</v>
      </c>
      <c r="Y24" s="65">
        <f t="shared" ref="Y24:Y28" si="4">W24*$B$7</f>
        <v>193462.38999723396</v>
      </c>
      <c r="AB24" s="66">
        <v>-0.93676249326286443</v>
      </c>
      <c r="AC24">
        <v>3.4449954271391872E-2</v>
      </c>
      <c r="AD24">
        <v>3.2960407609702785E-2</v>
      </c>
      <c r="AE24">
        <v>3.7354259340481651E-2</v>
      </c>
      <c r="AF24">
        <v>3.2677949360044908E-2</v>
      </c>
      <c r="AG24" s="37">
        <v>3.2677949360044915E-2</v>
      </c>
      <c r="AJ24" s="21">
        <v>3.5229016038710133E-15</v>
      </c>
      <c r="AL24" s="65">
        <f t="shared" ref="AL24:AL28" si="5">AJ24*$B$7</f>
        <v>94766.053144130259</v>
      </c>
    </row>
    <row r="25" spans="1:38">
      <c r="A25" s="80" t="s">
        <v>28</v>
      </c>
      <c r="B25" s="66">
        <v>-2.0444382164533725</v>
      </c>
      <c r="C25">
        <v>-0.54133844351343152</v>
      </c>
      <c r="D25">
        <v>0.37971863271289391</v>
      </c>
      <c r="E25">
        <v>0.61173554402107755</v>
      </c>
      <c r="F25">
        <v>0.35659011215480463</v>
      </c>
      <c r="G25" s="37">
        <v>0.35659011215480463</v>
      </c>
      <c r="I25" s="94" t="s">
        <v>27</v>
      </c>
      <c r="J25" s="21">
        <v>3.8442800195127634E-14</v>
      </c>
      <c r="K25" s="95" t="s">
        <v>26</v>
      </c>
      <c r="L25" s="65">
        <f t="shared" si="3"/>
        <v>1034111.3252489334</v>
      </c>
      <c r="N25" s="80" t="s">
        <v>28</v>
      </c>
      <c r="O25" s="66">
        <v>-1.6964132623310793</v>
      </c>
      <c r="P25">
        <v>-0.83166150632121283</v>
      </c>
      <c r="Q25">
        <v>0.15174115361965479</v>
      </c>
      <c r="R25">
        <v>0.20087186692316408</v>
      </c>
      <c r="S25">
        <v>0.14794386805313714</v>
      </c>
      <c r="T25" s="37">
        <v>0.14794386805313714</v>
      </c>
      <c r="V25" s="94" t="s">
        <v>27</v>
      </c>
      <c r="W25" s="21">
        <v>1.594933893509657E-14</v>
      </c>
      <c r="X25" s="95" t="s">
        <v>26</v>
      </c>
      <c r="Y25" s="65">
        <f t="shared" si="4"/>
        <v>429037.21735409775</v>
      </c>
      <c r="AA25" s="80" t="s">
        <v>28</v>
      </c>
      <c r="AB25" s="66">
        <v>-0.83097489581707795</v>
      </c>
      <c r="AC25">
        <v>-0.96944044262290929</v>
      </c>
      <c r="AD25">
        <v>2.9238223644246084E-2</v>
      </c>
      <c r="AE25">
        <v>3.3135882346936159E-2</v>
      </c>
      <c r="AF25">
        <v>2.8987663105934407E-2</v>
      </c>
      <c r="AG25" s="37">
        <v>2.8987663105934404E-2</v>
      </c>
      <c r="AI25" s="94" t="s">
        <v>27</v>
      </c>
      <c r="AJ25" s="21">
        <v>3.1250640523126309E-15</v>
      </c>
      <c r="AK25" s="95" t="s">
        <v>26</v>
      </c>
      <c r="AL25" s="65">
        <f t="shared" si="5"/>
        <v>84064.223007209774</v>
      </c>
    </row>
    <row r="26" spans="1:38">
      <c r="A26" s="80"/>
      <c r="B26" s="66">
        <v>-0.54956155327314082</v>
      </c>
      <c r="C26">
        <v>-0.14551615865398826</v>
      </c>
      <c r="D26">
        <v>-0.89792855566823615</v>
      </c>
      <c r="E26">
        <v>0.16443946951247007</v>
      </c>
      <c r="F26">
        <v>9.5854310656351055E-2</v>
      </c>
      <c r="G26" s="37">
        <v>9.5854310656351055E-2</v>
      </c>
      <c r="I26" s="94"/>
      <c r="J26" s="21">
        <v>1.0333736093063868E-14</v>
      </c>
      <c r="K26" s="95"/>
      <c r="L26" s="65">
        <f t="shared" si="3"/>
        <v>277977.50090341805</v>
      </c>
      <c r="N26" s="80"/>
      <c r="O26" s="66">
        <v>-0.22800481323840641</v>
      </c>
      <c r="P26">
        <v>-0.11177867482937202</v>
      </c>
      <c r="Q26">
        <v>-0.97960537437435002</v>
      </c>
      <c r="R26">
        <v>2.6997992481933079E-2</v>
      </c>
      <c r="S26">
        <v>1.9884255065815266E-2</v>
      </c>
      <c r="T26" s="37">
        <v>1.9884255065815266E-2</v>
      </c>
      <c r="V26" s="94"/>
      <c r="W26" s="21">
        <v>2.1436557505897498E-15</v>
      </c>
      <c r="X26" s="95"/>
      <c r="Y26" s="65">
        <f t="shared" si="4"/>
        <v>57664.339690864268</v>
      </c>
      <c r="AA26" s="80"/>
      <c r="AB26" s="66">
        <v>-4.4674556638687739E-2</v>
      </c>
      <c r="AC26">
        <v>-5.2118688759191283E-2</v>
      </c>
      <c r="AD26">
        <v>-0.99842810572884377</v>
      </c>
      <c r="AE26">
        <v>1.7814387175024322E-3</v>
      </c>
      <c r="AF26">
        <v>1.5584237306903383E-3</v>
      </c>
      <c r="AG26" s="37">
        <v>1.5584237306903383E-3</v>
      </c>
      <c r="AI26" s="94"/>
      <c r="AJ26" s="21">
        <v>1.6800850628260152E-16</v>
      </c>
      <c r="AK26" s="95"/>
      <c r="AL26" s="65">
        <f t="shared" si="5"/>
        <v>4519.4288190019806</v>
      </c>
    </row>
    <row r="27" spans="1:38">
      <c r="B27" s="66">
        <v>-2.0777843967123392E-2</v>
      </c>
      <c r="C27">
        <v>-5.5016804236030807E-3</v>
      </c>
      <c r="D27">
        <v>-3.3948916754055113E-2</v>
      </c>
      <c r="E27">
        <v>-0.99378286632458712</v>
      </c>
      <c r="F27">
        <v>3.6240633984160019E-3</v>
      </c>
      <c r="G27" s="37">
        <v>3.6240633984160023E-3</v>
      </c>
      <c r="J27" s="21">
        <v>3.9069828458759874E-16</v>
      </c>
      <c r="L27" s="65">
        <f t="shared" si="3"/>
        <v>10509.783855406406</v>
      </c>
      <c r="O27" s="66">
        <v>-4.3102072961662694E-3</v>
      </c>
      <c r="P27">
        <v>-2.1130661803248326E-3</v>
      </c>
      <c r="Q27">
        <v>-1.8518478500614326E-2</v>
      </c>
      <c r="R27">
        <v>-0.99948962944016539</v>
      </c>
      <c r="S27">
        <v>3.7589233335128295E-4</v>
      </c>
      <c r="T27" s="37">
        <v>3.758923333512829E-4</v>
      </c>
      <c r="W27" s="21">
        <v>4.052370879995243E-17</v>
      </c>
      <c r="Y27" s="65">
        <f t="shared" si="4"/>
        <v>1090.0877667187203</v>
      </c>
      <c r="AB27" s="66">
        <v>-3.3781146501626544E-4</v>
      </c>
      <c r="AC27">
        <v>-3.9410107070256381E-4</v>
      </c>
      <c r="AD27">
        <v>-7.5497215078704069E-3</v>
      </c>
      <c r="AE27">
        <v>-0.99998652945953415</v>
      </c>
      <c r="AF27">
        <v>1.1784188656608032E-5</v>
      </c>
      <c r="AG27" s="37">
        <v>1.178418865660803E-5</v>
      </c>
      <c r="AJ27" s="21">
        <v>1.2704143904893416E-18</v>
      </c>
      <c r="AL27" s="65">
        <f t="shared" si="5"/>
        <v>34.174147104163289</v>
      </c>
    </row>
    <row r="28" spans="1:38">
      <c r="B28" s="66">
        <v>-1.4866850738531619E-2</v>
      </c>
      <c r="C28">
        <v>-3.9365326738533719E-3</v>
      </c>
      <c r="D28">
        <v>-2.4290945630161466E-2</v>
      </c>
      <c r="E28">
        <v>-0.71106615121064531</v>
      </c>
      <c r="F28">
        <v>-0.99740692972300304</v>
      </c>
      <c r="G28" s="37">
        <v>2.5930702769968676E-3</v>
      </c>
      <c r="J28" s="21">
        <v>2.7955032725988535E-16</v>
      </c>
      <c r="L28" s="65">
        <f t="shared" si="3"/>
        <v>7519.9038032909157</v>
      </c>
      <c r="O28" s="66">
        <v>-1.5420081271576075E-3</v>
      </c>
      <c r="P28">
        <v>-7.5596485259095088E-4</v>
      </c>
      <c r="Q28">
        <v>-6.6251208789748113E-3</v>
      </c>
      <c r="R28">
        <v>-0.35757471177252326</v>
      </c>
      <c r="S28">
        <v>-0.99986552177351673</v>
      </c>
      <c r="T28" s="37">
        <v>1.3447822648332211E-4</v>
      </c>
      <c r="W28" s="21">
        <v>1.449765266920573E-17</v>
      </c>
      <c r="Y28" s="65">
        <f t="shared" si="4"/>
        <v>389.98685680163413</v>
      </c>
      <c r="AB28" s="66">
        <v>-4.8341807129826242E-5</v>
      </c>
      <c r="AC28">
        <v>-5.6397014081934819E-5</v>
      </c>
      <c r="AD28">
        <v>-1.0803871946732156E-3</v>
      </c>
      <c r="AE28">
        <v>-0.14310099255284159</v>
      </c>
      <c r="AF28">
        <v>-0.99999831364819081</v>
      </c>
      <c r="AG28" s="37">
        <v>1.6863518092608324E-6</v>
      </c>
      <c r="AJ28" s="21">
        <v>1.8180000917681835E-19</v>
      </c>
      <c r="AL28" s="65">
        <f t="shared" si="5"/>
        <v>4.8904202468564133</v>
      </c>
    </row>
    <row r="29" spans="1:38">
      <c r="B29" s="54"/>
      <c r="G29" s="54"/>
      <c r="J29" s="54"/>
      <c r="L29" s="81"/>
    </row>
    <row r="30" spans="1:38">
      <c r="B30" s="54"/>
      <c r="G30" s="54"/>
      <c r="J30" s="54"/>
      <c r="L30" s="81"/>
    </row>
    <row r="31" spans="1:38">
      <c r="A31" s="55"/>
      <c r="B31" s="55"/>
      <c r="C31" s="55"/>
      <c r="D31" s="55"/>
      <c r="E31" s="55"/>
    </row>
    <row r="32" spans="1:38">
      <c r="A32" s="104" t="s">
        <v>48</v>
      </c>
      <c r="B32" s="104"/>
      <c r="C32" s="104"/>
      <c r="D32" s="104"/>
      <c r="E32" s="55"/>
    </row>
    <row r="33" spans="1:5">
      <c r="A33" s="55" t="s">
        <v>41</v>
      </c>
      <c r="B33" s="55" t="s">
        <v>42</v>
      </c>
      <c r="C33" s="55" t="s">
        <v>43</v>
      </c>
      <c r="D33" s="55" t="s">
        <v>44</v>
      </c>
      <c r="E33" s="55"/>
    </row>
    <row r="34" spans="1:5">
      <c r="A34" s="103">
        <v>0</v>
      </c>
      <c r="B34" s="68">
        <f t="shared" ref="B34:B39" si="6">L23</f>
        <v>1336729.6284787275</v>
      </c>
      <c r="C34" s="68">
        <f>Y23</f>
        <v>2218355.9783342839</v>
      </c>
      <c r="D34" s="68">
        <f>AL23</f>
        <v>2716611.2304623066</v>
      </c>
    </row>
    <row r="35" spans="1:5">
      <c r="A35" s="103">
        <v>1</v>
      </c>
      <c r="B35" s="68">
        <f t="shared" si="6"/>
        <v>233151.85771022347</v>
      </c>
      <c r="C35" s="68">
        <f t="shared" ref="C35:C39" si="7">Y24</f>
        <v>193462.38999723396</v>
      </c>
      <c r="D35" s="68">
        <f t="shared" ref="D35:D39" si="8">AL24</f>
        <v>94766.053144130259</v>
      </c>
    </row>
    <row r="36" spans="1:5">
      <c r="A36" s="103">
        <v>2</v>
      </c>
      <c r="B36" s="68">
        <f t="shared" si="6"/>
        <v>1034111.3252489334</v>
      </c>
      <c r="C36" s="68">
        <f t="shared" si="7"/>
        <v>429037.21735409775</v>
      </c>
      <c r="D36" s="68">
        <f t="shared" si="8"/>
        <v>84064.223007209774</v>
      </c>
    </row>
    <row r="37" spans="1:5">
      <c r="A37" s="103">
        <v>3</v>
      </c>
      <c r="B37" s="68">
        <f t="shared" si="6"/>
        <v>277977.50090341805</v>
      </c>
      <c r="C37" s="68">
        <f t="shared" si="7"/>
        <v>57664.339690864268</v>
      </c>
      <c r="D37" s="68">
        <f t="shared" si="8"/>
        <v>4519.4288190019806</v>
      </c>
    </row>
    <row r="38" spans="1:5">
      <c r="A38" s="103">
        <v>4</v>
      </c>
      <c r="B38" s="68">
        <f t="shared" si="6"/>
        <v>10509.783855406406</v>
      </c>
      <c r="C38" s="68">
        <f t="shared" si="7"/>
        <v>1090.0877667187203</v>
      </c>
      <c r="D38" s="68">
        <f t="shared" si="8"/>
        <v>34.174147104163289</v>
      </c>
    </row>
    <row r="39" spans="1:5">
      <c r="A39" s="103">
        <v>5</v>
      </c>
      <c r="B39" s="68">
        <f t="shared" si="6"/>
        <v>7519.9038032909157</v>
      </c>
      <c r="C39" s="68">
        <f t="shared" si="7"/>
        <v>389.98685680163413</v>
      </c>
      <c r="D39" s="68">
        <f t="shared" si="8"/>
        <v>4.8904202468564133</v>
      </c>
    </row>
  </sheetData>
  <mergeCells count="19">
    <mergeCell ref="A32:D32"/>
    <mergeCell ref="M2:O2"/>
    <mergeCell ref="AA14:AK14"/>
    <mergeCell ref="AI18:AI19"/>
    <mergeCell ref="AI25:AI26"/>
    <mergeCell ref="AK25:AK26"/>
    <mergeCell ref="E1:L1"/>
    <mergeCell ref="E2:F2"/>
    <mergeCell ref="G2:H2"/>
    <mergeCell ref="I2:J2"/>
    <mergeCell ref="K2:L2"/>
    <mergeCell ref="N14:X14"/>
    <mergeCell ref="V18:V19"/>
    <mergeCell ref="V25:V26"/>
    <mergeCell ref="X25:X26"/>
    <mergeCell ref="A14:K14"/>
    <mergeCell ref="I18:I19"/>
    <mergeCell ref="I25:I26"/>
    <mergeCell ref="K25:K2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Raw_Energies</vt:lpstr>
      <vt:lpstr>Binding_Energies</vt:lpstr>
      <vt:lpstr>Hydrate_Distribution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Tuguldur Odbadrakh</dc:creator>
  <cp:lastModifiedBy>Microsoft Office User</cp:lastModifiedBy>
  <dcterms:created xsi:type="dcterms:W3CDTF">2019-10-30T17:32:49Z</dcterms:created>
  <dcterms:modified xsi:type="dcterms:W3CDTF">2020-01-18T03:52:26Z</dcterms:modified>
</cp:coreProperties>
</file>