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0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temelsob/Desktop/"/>
    </mc:Choice>
  </mc:AlternateContent>
  <xr:revisionPtr revIDLastSave="0" documentId="13_ncr:1_{0D336D06-E5A5-FD40-AA61-DEFF1DE8ED54}" xr6:coauthVersionLast="45" xr6:coauthVersionMax="45" xr10:uidLastSave="{00000000-0000-0000-0000-000000000000}"/>
  <bookViews>
    <workbookView xWindow="0" yWindow="460" windowWidth="35200" windowHeight="27060" activeTab="2" xr2:uid="{94CB01FB-D289-954C-81B7-0ED66C07EAEA}"/>
  </bookViews>
  <sheets>
    <sheet name="Raw_Energies" sheetId="3" r:id="rId1"/>
    <sheet name="Binding_Energies" sheetId="4" r:id="rId2"/>
    <sheet name="Hydrate_Distribution" sheetId="6" r:id="rId3"/>
  </sheets>
  <definedNames>
    <definedName name="_xlchart.v1.0" hidden="1">Hydrate_Distribution!$A$37:$A$42</definedName>
    <definedName name="_xlchart.v1.1" hidden="1">Hydrate_Distribution!$B$36</definedName>
    <definedName name="_xlchart.v1.10" hidden="1">Hydrate_Distribution!$C$154</definedName>
    <definedName name="_xlchart.v1.11" hidden="1">Hydrate_Distribution!$C$155:$C$160</definedName>
    <definedName name="_xlchart.v1.12" hidden="1">Hydrate_Distribution!$D$154</definedName>
    <definedName name="_xlchart.v1.13" hidden="1">Hydrate_Distribution!$D$155:$D$160</definedName>
    <definedName name="_xlchart.v1.14" hidden="1">Hydrate_Distribution!$A$155:$A$160</definedName>
    <definedName name="_xlchart.v1.15" hidden="1">Hydrate_Distribution!$B$154</definedName>
    <definedName name="_xlchart.v1.16" hidden="1">Hydrate_Distribution!$B$155:$B$160</definedName>
    <definedName name="_xlchart.v1.17" hidden="1">Hydrate_Distribution!$C$154</definedName>
    <definedName name="_xlchart.v1.18" hidden="1">Hydrate_Distribution!$C$155:$C$160</definedName>
    <definedName name="_xlchart.v1.19" hidden="1">Hydrate_Distribution!$D$154</definedName>
    <definedName name="_xlchart.v1.2" hidden="1">Hydrate_Distribution!$B$37:$B$42</definedName>
    <definedName name="_xlchart.v1.20" hidden="1">Hydrate_Distribution!$D$155:$D$160</definedName>
    <definedName name="_xlchart.v1.21" hidden="1">Hydrate_Distribution!$A$155:$A$160</definedName>
    <definedName name="_xlchart.v1.22" hidden="1">Hydrate_Distribution!$B$154</definedName>
    <definedName name="_xlchart.v1.23" hidden="1">Hydrate_Distribution!$B$155:$B$160</definedName>
    <definedName name="_xlchart.v1.24" hidden="1">Hydrate_Distribution!$C$154</definedName>
    <definedName name="_xlchart.v1.25" hidden="1">Hydrate_Distribution!$C$155:$C$160</definedName>
    <definedName name="_xlchart.v1.26" hidden="1">Hydrate_Distribution!$D$154</definedName>
    <definedName name="_xlchart.v1.27" hidden="1">Hydrate_Distribution!$D$155:$D$160</definedName>
    <definedName name="_xlchart.v1.28" hidden="1">Hydrate_Distribution!$A$155:$A$160</definedName>
    <definedName name="_xlchart.v1.29" hidden="1">Hydrate_Distribution!$B$154</definedName>
    <definedName name="_xlchart.v1.3" hidden="1">Hydrate_Distribution!$C$36</definedName>
    <definedName name="_xlchart.v1.30" hidden="1">Hydrate_Distribution!$B$155:$B$160</definedName>
    <definedName name="_xlchart.v1.31" hidden="1">Hydrate_Distribution!$C$154</definedName>
    <definedName name="_xlchart.v1.32" hidden="1">Hydrate_Distribution!$C$155:$C$160</definedName>
    <definedName name="_xlchart.v1.33" hidden="1">Hydrate_Distribution!$D$154</definedName>
    <definedName name="_xlchart.v1.34" hidden="1">Hydrate_Distribution!$D$155:$D$160</definedName>
    <definedName name="_xlchart.v1.35" hidden="1">Hydrate_Distribution!$A$155:$A$160</definedName>
    <definedName name="_xlchart.v1.36" hidden="1">Hydrate_Distribution!$B$154</definedName>
    <definedName name="_xlchart.v1.37" hidden="1">Hydrate_Distribution!$B$155:$B$160</definedName>
    <definedName name="_xlchart.v1.38" hidden="1">Hydrate_Distribution!$C$154</definedName>
    <definedName name="_xlchart.v1.39" hidden="1">Hydrate_Distribution!$C$155:$C$160</definedName>
    <definedName name="_xlchart.v1.4" hidden="1">Hydrate_Distribution!$C$37:$C$42</definedName>
    <definedName name="_xlchart.v1.40" hidden="1">Hydrate_Distribution!$D$154</definedName>
    <definedName name="_xlchart.v1.41" hidden="1">Hydrate_Distribution!$D$155:$D$160</definedName>
    <definedName name="_xlchart.v1.42" hidden="1">Hydrate_Distribution!$A$37:$A$42</definedName>
    <definedName name="_xlchart.v1.43" hidden="1">Hydrate_Distribution!$B$36</definedName>
    <definedName name="_xlchart.v1.44" hidden="1">Hydrate_Distribution!$B$37:$B$42</definedName>
    <definedName name="_xlchart.v1.45" hidden="1">Hydrate_Distribution!$C$36</definedName>
    <definedName name="_xlchart.v1.46" hidden="1">Hydrate_Distribution!$C$37:$C$42</definedName>
    <definedName name="_xlchart.v1.47" hidden="1">Hydrate_Distribution!$D$36</definedName>
    <definedName name="_xlchart.v1.48" hidden="1">Hydrate_Distribution!$D$37:$D$42</definedName>
    <definedName name="_xlchart.v1.49" hidden="1">Hydrate_Distribution!$A$37:$A$42</definedName>
    <definedName name="_xlchart.v1.5" hidden="1">Hydrate_Distribution!$D$36</definedName>
    <definedName name="_xlchart.v1.50" hidden="1">Hydrate_Distribution!$B$36</definedName>
    <definedName name="_xlchart.v1.51" hidden="1">Hydrate_Distribution!$B$37:$B$42</definedName>
    <definedName name="_xlchart.v1.52" hidden="1">Hydrate_Distribution!$C$36</definedName>
    <definedName name="_xlchart.v1.53" hidden="1">Hydrate_Distribution!$C$37:$C$42</definedName>
    <definedName name="_xlchart.v1.54" hidden="1">Hydrate_Distribution!$D$36</definedName>
    <definedName name="_xlchart.v1.55" hidden="1">Hydrate_Distribution!$D$37:$D$42</definedName>
    <definedName name="_xlchart.v1.6" hidden="1">Hydrate_Distribution!$D$37:$D$42</definedName>
    <definedName name="_xlchart.v1.7" hidden="1">Hydrate_Distribution!$A$155:$A$160</definedName>
    <definedName name="_xlchart.v1.8" hidden="1">Hydrate_Distribution!$B$154</definedName>
    <definedName name="_xlchart.v1.9" hidden="1">Hydrate_Distribution!$B$155:$B$160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216" i="6" l="1"/>
  <c r="A211" i="6"/>
  <c r="A212" i="6"/>
  <c r="A213" i="6"/>
  <c r="A214" i="6"/>
  <c r="A215" i="6"/>
  <c r="A210" i="6"/>
  <c r="A181" i="6"/>
  <c r="A182" i="6"/>
  <c r="A183" i="6"/>
  <c r="A184" i="6"/>
  <c r="A185" i="6"/>
  <c r="A186" i="6"/>
  <c r="A180" i="6"/>
  <c r="A155" i="6"/>
  <c r="A156" i="6"/>
  <c r="A157" i="6"/>
  <c r="A158" i="6"/>
  <c r="A159" i="6"/>
  <c r="A160" i="6"/>
  <c r="A154" i="6"/>
  <c r="AB109" i="6"/>
  <c r="AA110" i="6" s="1"/>
  <c r="AB63" i="6"/>
  <c r="AA64" i="6" s="1"/>
  <c r="AJ117" i="6"/>
  <c r="W117" i="6"/>
  <c r="J117" i="6"/>
  <c r="O109" i="6"/>
  <c r="C129" i="6" s="1"/>
  <c r="B109" i="6"/>
  <c r="A110" i="6" s="1"/>
  <c r="AB16" i="6"/>
  <c r="AA17" i="6" s="1"/>
  <c r="O16" i="6"/>
  <c r="N17" i="6" s="1"/>
  <c r="B16" i="6"/>
  <c r="A17" i="6" s="1"/>
  <c r="O63" i="6"/>
  <c r="C83" i="6" s="1"/>
  <c r="B63" i="6"/>
  <c r="B83" i="6" s="1"/>
  <c r="D129" i="6"/>
  <c r="D83" i="6"/>
  <c r="J24" i="6"/>
  <c r="AJ71" i="6"/>
  <c r="W71" i="6"/>
  <c r="J71" i="6"/>
  <c r="W24" i="6"/>
  <c r="A64" i="6" l="1"/>
  <c r="N64" i="6"/>
  <c r="N110" i="6"/>
  <c r="B129" i="6"/>
  <c r="B13" i="6"/>
  <c r="AJ24" i="6"/>
  <c r="D6" i="4" l="1"/>
  <c r="E6" i="4" s="1"/>
  <c r="D7" i="4"/>
  <c r="L7" i="4" s="1"/>
  <c r="E6" i="6" s="1"/>
  <c r="D9" i="4"/>
  <c r="D5" i="4"/>
  <c r="L5" i="4" s="1"/>
  <c r="E4" i="6" s="1"/>
  <c r="A6" i="4"/>
  <c r="B6" i="4"/>
  <c r="A7" i="4"/>
  <c r="B7" i="4"/>
  <c r="A8" i="4"/>
  <c r="B8" i="4"/>
  <c r="A9" i="4"/>
  <c r="B9" i="4"/>
  <c r="A5" i="4"/>
  <c r="B5" i="4"/>
  <c r="J6" i="4" l="1"/>
  <c r="H6" i="4"/>
  <c r="F6" i="4"/>
  <c r="G6" i="4" s="1"/>
  <c r="L8" i="4"/>
  <c r="E7" i="6" s="1"/>
  <c r="L9" i="4"/>
  <c r="E8" i="6" s="1"/>
  <c r="E5" i="4"/>
  <c r="E9" i="4"/>
  <c r="E7" i="4"/>
  <c r="L6" i="4"/>
  <c r="E5" i="6" s="1"/>
  <c r="M7" i="4" l="1"/>
  <c r="F6" i="6" s="1"/>
  <c r="J7" i="4"/>
  <c r="H7" i="4"/>
  <c r="F7" i="4"/>
  <c r="H5" i="4"/>
  <c r="P6" i="4" s="1"/>
  <c r="I5" i="6" s="1"/>
  <c r="J5" i="4"/>
  <c r="I6" i="4"/>
  <c r="H9" i="4"/>
  <c r="J9" i="4"/>
  <c r="F9" i="4"/>
  <c r="M6" i="4"/>
  <c r="F5" i="6" s="1"/>
  <c r="K6" i="4"/>
  <c r="M5" i="4"/>
  <c r="F4" i="6" s="1"/>
  <c r="F5" i="4"/>
  <c r="G5" i="4" s="1"/>
  <c r="M9" i="4"/>
  <c r="F8" i="6" s="1"/>
  <c r="M8" i="4"/>
  <c r="F7" i="6" s="1"/>
  <c r="K9" i="4" l="1"/>
  <c r="S9" i="4" s="1"/>
  <c r="L8" i="6" s="1"/>
  <c r="O8" i="6" s="1"/>
  <c r="R9" i="4"/>
  <c r="K8" i="6" s="1"/>
  <c r="I9" i="4"/>
  <c r="Q9" i="4" s="1"/>
  <c r="J8" i="6" s="1"/>
  <c r="N8" i="6" s="1"/>
  <c r="P9" i="4"/>
  <c r="I8" i="6" s="1"/>
  <c r="I5" i="4"/>
  <c r="Q5" i="4" s="1"/>
  <c r="J4" i="6" s="1"/>
  <c r="N4" i="6" s="1"/>
  <c r="P5" i="4"/>
  <c r="I4" i="6" s="1"/>
  <c r="K7" i="4"/>
  <c r="R7" i="4"/>
  <c r="K6" i="6" s="1"/>
  <c r="R8" i="4"/>
  <c r="K7" i="6" s="1"/>
  <c r="N9" i="4"/>
  <c r="G8" i="6" s="1"/>
  <c r="G9" i="4"/>
  <c r="O9" i="4" s="1"/>
  <c r="H8" i="6" s="1"/>
  <c r="M8" i="6" s="1"/>
  <c r="K5" i="4"/>
  <c r="S5" i="4" s="1"/>
  <c r="L4" i="6" s="1"/>
  <c r="O4" i="6" s="1"/>
  <c r="R5" i="4"/>
  <c r="K4" i="6" s="1"/>
  <c r="O6" i="4"/>
  <c r="H5" i="6" s="1"/>
  <c r="M5" i="6" s="1"/>
  <c r="O5" i="4"/>
  <c r="H4" i="6" s="1"/>
  <c r="M4" i="6" s="1"/>
  <c r="N7" i="4"/>
  <c r="G6" i="6" s="1"/>
  <c r="G7" i="4"/>
  <c r="N8" i="4"/>
  <c r="G7" i="6" s="1"/>
  <c r="I7" i="4"/>
  <c r="P8" i="4"/>
  <c r="I7" i="6" s="1"/>
  <c r="P7" i="4"/>
  <c r="I6" i="6" s="1"/>
  <c r="R6" i="4"/>
  <c r="K5" i="6" s="1"/>
  <c r="N5" i="4"/>
  <c r="G4" i="6" s="1"/>
  <c r="N6" i="4"/>
  <c r="G5" i="6" s="1"/>
  <c r="F116" i="6" l="1"/>
  <c r="AF116" i="6"/>
  <c r="S116" i="6"/>
  <c r="O112" i="6"/>
  <c r="B112" i="6"/>
  <c r="AB112" i="6"/>
  <c r="AC113" i="6"/>
  <c r="C113" i="6"/>
  <c r="P113" i="6"/>
  <c r="O19" i="6"/>
  <c r="B19" i="6"/>
  <c r="AB19" i="6"/>
  <c r="O66" i="6"/>
  <c r="AB66" i="6"/>
  <c r="B66" i="6"/>
  <c r="AF70" i="6"/>
  <c r="S70" i="6"/>
  <c r="F70" i="6"/>
  <c r="F23" i="6"/>
  <c r="AF23" i="6"/>
  <c r="S23" i="6"/>
  <c r="S6" i="4"/>
  <c r="L5" i="6" s="1"/>
  <c r="O5" i="6" s="1"/>
  <c r="Q6" i="4"/>
  <c r="J5" i="6" s="1"/>
  <c r="N5" i="6" s="1"/>
  <c r="Q7" i="4"/>
  <c r="J6" i="6" s="1"/>
  <c r="N6" i="6" s="1"/>
  <c r="Q8" i="4"/>
  <c r="J7" i="6" s="1"/>
  <c r="N7" i="6" s="1"/>
  <c r="S7" i="4"/>
  <c r="L6" i="6" s="1"/>
  <c r="O6" i="6" s="1"/>
  <c r="S8" i="4"/>
  <c r="L7" i="6" s="1"/>
  <c r="O7" i="6" s="1"/>
  <c r="O7" i="4"/>
  <c r="H6" i="6" s="1"/>
  <c r="M6" i="6" s="1"/>
  <c r="O8" i="4"/>
  <c r="H7" i="6" s="1"/>
  <c r="M7" i="6" s="1"/>
  <c r="D114" i="6" l="1"/>
  <c r="AD114" i="6"/>
  <c r="Q114" i="6"/>
  <c r="E115" i="6"/>
  <c r="AE115" i="6"/>
  <c r="R115" i="6"/>
  <c r="O119" i="6" a="1"/>
  <c r="B119" i="6" a="1"/>
  <c r="R22" i="6"/>
  <c r="E22" i="6"/>
  <c r="AE22" i="6"/>
  <c r="R69" i="6"/>
  <c r="E69" i="6"/>
  <c r="AE69" i="6"/>
  <c r="D21" i="6"/>
  <c r="Q21" i="6"/>
  <c r="AD21" i="6"/>
  <c r="Q68" i="6"/>
  <c r="D68" i="6"/>
  <c r="AD68" i="6"/>
  <c r="C67" i="6"/>
  <c r="B73" i="6" s="1" a="1"/>
  <c r="AC67" i="6"/>
  <c r="AB73" i="6" s="1" a="1"/>
  <c r="P67" i="6"/>
  <c r="C20" i="6"/>
  <c r="P20" i="6"/>
  <c r="AC20" i="6"/>
  <c r="AB119" i="6" l="1" a="1"/>
  <c r="AF124" i="6" s="1"/>
  <c r="B26" i="6" a="1"/>
  <c r="E29" i="6" s="1"/>
  <c r="AD119" i="6"/>
  <c r="AD122" i="6"/>
  <c r="AD123" i="6"/>
  <c r="AG124" i="6"/>
  <c r="AB119" i="6"/>
  <c r="AB123" i="6"/>
  <c r="AC121" i="6"/>
  <c r="AD121" i="6"/>
  <c r="AC120" i="6"/>
  <c r="AE119" i="6"/>
  <c r="G123" i="6"/>
  <c r="G122" i="6"/>
  <c r="D124" i="6"/>
  <c r="F121" i="6"/>
  <c r="D119" i="6"/>
  <c r="D122" i="6"/>
  <c r="C120" i="6"/>
  <c r="C123" i="6"/>
  <c r="B124" i="6"/>
  <c r="F124" i="6"/>
  <c r="F122" i="6"/>
  <c r="B123" i="6"/>
  <c r="E120" i="6"/>
  <c r="B119" i="6"/>
  <c r="G119" i="6"/>
  <c r="F123" i="6"/>
  <c r="D123" i="6"/>
  <c r="G120" i="6"/>
  <c r="D121" i="6"/>
  <c r="F119" i="6"/>
  <c r="D120" i="6"/>
  <c r="E122" i="6"/>
  <c r="C124" i="6"/>
  <c r="B120" i="6"/>
  <c r="C121" i="6"/>
  <c r="G121" i="6"/>
  <c r="E123" i="6"/>
  <c r="B121" i="6"/>
  <c r="E119" i="6"/>
  <c r="G124" i="6"/>
  <c r="E124" i="6"/>
  <c r="C119" i="6"/>
  <c r="F120" i="6"/>
  <c r="E121" i="6"/>
  <c r="C122" i="6"/>
  <c r="B122" i="6"/>
  <c r="O73" i="6" a="1"/>
  <c r="P78" i="6" s="1"/>
  <c r="R122" i="6"/>
  <c r="R121" i="6"/>
  <c r="R120" i="6"/>
  <c r="P122" i="6"/>
  <c r="T120" i="6"/>
  <c r="P120" i="6"/>
  <c r="S124" i="6"/>
  <c r="T119" i="6"/>
  <c r="T124" i="6"/>
  <c r="R124" i="6"/>
  <c r="Q120" i="6"/>
  <c r="S119" i="6"/>
  <c r="P121" i="6"/>
  <c r="Q121" i="6"/>
  <c r="O119" i="6"/>
  <c r="R123" i="6"/>
  <c r="P124" i="6"/>
  <c r="Q124" i="6"/>
  <c r="R119" i="6"/>
  <c r="T123" i="6"/>
  <c r="T121" i="6"/>
  <c r="O121" i="6"/>
  <c r="S120" i="6"/>
  <c r="S123" i="6"/>
  <c r="S122" i="6"/>
  <c r="S121" i="6"/>
  <c r="Q122" i="6"/>
  <c r="O124" i="6"/>
  <c r="P119" i="6"/>
  <c r="O120" i="6"/>
  <c r="T122" i="6"/>
  <c r="P123" i="6"/>
  <c r="Q123" i="6"/>
  <c r="O122" i="6"/>
  <c r="Q119" i="6"/>
  <c r="O123" i="6"/>
  <c r="AF78" i="6"/>
  <c r="AB76" i="6"/>
  <c r="AD76" i="6"/>
  <c r="AF76" i="6"/>
  <c r="AB78" i="6"/>
  <c r="AD78" i="6"/>
  <c r="AE75" i="6"/>
  <c r="AB75" i="6"/>
  <c r="AE77" i="6"/>
  <c r="AF73" i="6"/>
  <c r="AF75" i="6"/>
  <c r="AG76" i="6"/>
  <c r="AB73" i="6"/>
  <c r="AC73" i="6"/>
  <c r="AC75" i="6"/>
  <c r="AE73" i="6"/>
  <c r="AG74" i="6"/>
  <c r="AD73" i="6"/>
  <c r="AC76" i="6"/>
  <c r="AC78" i="6"/>
  <c r="AC77" i="6"/>
  <c r="AF74" i="6"/>
  <c r="AB77" i="6"/>
  <c r="AG73" i="6"/>
  <c r="AG75" i="6"/>
  <c r="AE76" i="6"/>
  <c r="AG77" i="6"/>
  <c r="AE78" i="6"/>
  <c r="AF77" i="6"/>
  <c r="AC74" i="6"/>
  <c r="AD75" i="6"/>
  <c r="AG78" i="6"/>
  <c r="AB74" i="6"/>
  <c r="AE74" i="6"/>
  <c r="AD77" i="6"/>
  <c r="AD74" i="6"/>
  <c r="E75" i="6"/>
  <c r="C78" i="6"/>
  <c r="B75" i="6"/>
  <c r="C74" i="6"/>
  <c r="G77" i="6"/>
  <c r="B76" i="6"/>
  <c r="D74" i="6"/>
  <c r="E74" i="6"/>
  <c r="G76" i="6"/>
  <c r="E76" i="6"/>
  <c r="F74" i="6"/>
  <c r="D73" i="6"/>
  <c r="D75" i="6"/>
  <c r="C77" i="6"/>
  <c r="G74" i="6"/>
  <c r="G73" i="6"/>
  <c r="F76" i="6"/>
  <c r="C76" i="6"/>
  <c r="D78" i="6"/>
  <c r="D77" i="6"/>
  <c r="F77" i="6"/>
  <c r="E78" i="6"/>
  <c r="F78" i="6"/>
  <c r="E73" i="6"/>
  <c r="E77" i="6"/>
  <c r="D76" i="6"/>
  <c r="B74" i="6"/>
  <c r="B73" i="6"/>
  <c r="C73" i="6"/>
  <c r="B77" i="6"/>
  <c r="F75" i="6"/>
  <c r="G78" i="6"/>
  <c r="F73" i="6"/>
  <c r="G75" i="6"/>
  <c r="C75" i="6"/>
  <c r="B78" i="6"/>
  <c r="O26" i="6" a="1"/>
  <c r="T31" i="6" s="1"/>
  <c r="AB26" i="6" a="1"/>
  <c r="AC30" i="6" s="1"/>
  <c r="AC119" i="6" l="1"/>
  <c r="AC123" i="6"/>
  <c r="AG120" i="6"/>
  <c r="AE124" i="6"/>
  <c r="AG123" i="6"/>
  <c r="G26" i="6"/>
  <c r="E30" i="6"/>
  <c r="AF123" i="6"/>
  <c r="AE122" i="6"/>
  <c r="F31" i="6"/>
  <c r="E28" i="6"/>
  <c r="E31" i="6"/>
  <c r="D29" i="6"/>
  <c r="F30" i="6"/>
  <c r="AG119" i="6"/>
  <c r="B27" i="6"/>
  <c r="F28" i="6"/>
  <c r="C29" i="6"/>
  <c r="B31" i="6"/>
  <c r="E27" i="6"/>
  <c r="B30" i="6"/>
  <c r="G28" i="6"/>
  <c r="D26" i="6"/>
  <c r="AE120" i="6"/>
  <c r="AB121" i="6"/>
  <c r="AF121" i="6"/>
  <c r="AF119" i="6"/>
  <c r="E26" i="6"/>
  <c r="AC124" i="6"/>
  <c r="AE121" i="6"/>
  <c r="AB124" i="6"/>
  <c r="B26" i="6"/>
  <c r="C28" i="6"/>
  <c r="G29" i="6"/>
  <c r="AC122" i="6"/>
  <c r="AD124" i="6"/>
  <c r="AB122" i="6"/>
  <c r="D31" i="6"/>
  <c r="D30" i="6"/>
  <c r="O76" i="6"/>
  <c r="R77" i="6"/>
  <c r="D27" i="6"/>
  <c r="O74" i="6"/>
  <c r="AF122" i="6"/>
  <c r="Q73" i="6"/>
  <c r="O73" i="6"/>
  <c r="C31" i="6"/>
  <c r="C27" i="6"/>
  <c r="F27" i="6"/>
  <c r="B28" i="6"/>
  <c r="G27" i="6"/>
  <c r="C26" i="6"/>
  <c r="F29" i="6"/>
  <c r="C30" i="6"/>
  <c r="T78" i="6"/>
  <c r="AF120" i="6"/>
  <c r="AB120" i="6"/>
  <c r="AD120" i="6"/>
  <c r="O77" i="6"/>
  <c r="D28" i="6"/>
  <c r="F26" i="6"/>
  <c r="G30" i="6"/>
  <c r="R78" i="6"/>
  <c r="B29" i="6"/>
  <c r="G31" i="6"/>
  <c r="R74" i="6"/>
  <c r="Q76" i="6"/>
  <c r="T74" i="6"/>
  <c r="O75" i="6"/>
  <c r="P74" i="6"/>
  <c r="P76" i="6"/>
  <c r="T75" i="6"/>
  <c r="S73" i="6"/>
  <c r="O78" i="6"/>
  <c r="S77" i="6"/>
  <c r="T77" i="6"/>
  <c r="S75" i="6"/>
  <c r="R75" i="6"/>
  <c r="Q74" i="6"/>
  <c r="P77" i="6"/>
  <c r="AE123" i="6"/>
  <c r="AG121" i="6"/>
  <c r="AG122" i="6"/>
  <c r="T76" i="6"/>
  <c r="R76" i="6"/>
  <c r="Q77" i="6"/>
  <c r="P73" i="6"/>
  <c r="S76" i="6"/>
  <c r="S74" i="6"/>
  <c r="Q78" i="6"/>
  <c r="W119" i="6" a="1"/>
  <c r="P75" i="6"/>
  <c r="Q75" i="6"/>
  <c r="R73" i="6"/>
  <c r="T73" i="6"/>
  <c r="S78" i="6"/>
  <c r="J119" i="6" a="1"/>
  <c r="J73" i="6" a="1"/>
  <c r="AJ73" i="6" a="1"/>
  <c r="O27" i="6"/>
  <c r="T27" i="6"/>
  <c r="T28" i="6"/>
  <c r="P27" i="6"/>
  <c r="Q29" i="6"/>
  <c r="S29" i="6"/>
  <c r="O28" i="6"/>
  <c r="S30" i="6"/>
  <c r="P26" i="6"/>
  <c r="S31" i="6"/>
  <c r="O31" i="6"/>
  <c r="R28" i="6"/>
  <c r="S27" i="6"/>
  <c r="P29" i="6"/>
  <c r="S28" i="6"/>
  <c r="S26" i="6"/>
  <c r="T26" i="6"/>
  <c r="O29" i="6"/>
  <c r="R30" i="6"/>
  <c r="P28" i="6"/>
  <c r="P30" i="6"/>
  <c r="R26" i="6"/>
  <c r="Q28" i="6"/>
  <c r="T29" i="6"/>
  <c r="R29" i="6"/>
  <c r="T30" i="6"/>
  <c r="P31" i="6"/>
  <c r="O26" i="6"/>
  <c r="Q27" i="6"/>
  <c r="Q26" i="6"/>
  <c r="R31" i="6"/>
  <c r="R27" i="6"/>
  <c r="Q31" i="6"/>
  <c r="O30" i="6"/>
  <c r="Q30" i="6"/>
  <c r="AC31" i="6"/>
  <c r="AD26" i="6"/>
  <c r="AG26" i="6"/>
  <c r="AF26" i="6"/>
  <c r="AE29" i="6"/>
  <c r="AE28" i="6"/>
  <c r="AC28" i="6"/>
  <c r="AC29" i="6"/>
  <c r="AG30" i="6"/>
  <c r="AE30" i="6"/>
  <c r="AC27" i="6"/>
  <c r="AF28" i="6"/>
  <c r="AG28" i="6"/>
  <c r="AF30" i="6"/>
  <c r="AB27" i="6"/>
  <c r="AE31" i="6"/>
  <c r="AB26" i="6"/>
  <c r="AF27" i="6"/>
  <c r="AB31" i="6"/>
  <c r="AD30" i="6"/>
  <c r="AF31" i="6"/>
  <c r="AD31" i="6"/>
  <c r="AB30" i="6"/>
  <c r="AD27" i="6"/>
  <c r="AB28" i="6"/>
  <c r="AD29" i="6"/>
  <c r="AG31" i="6"/>
  <c r="AD28" i="6"/>
  <c r="AB29" i="6"/>
  <c r="AG29" i="6"/>
  <c r="AF29" i="6"/>
  <c r="AG27" i="6"/>
  <c r="AE27" i="6"/>
  <c r="AC26" i="6"/>
  <c r="AE26" i="6"/>
  <c r="J26" i="6" l="1" a="1"/>
  <c r="J29" i="6" s="1"/>
  <c r="L29" i="6" s="1"/>
  <c r="B40" i="6" s="1"/>
  <c r="AJ119" i="6" a="1"/>
  <c r="AJ122" i="6" s="1"/>
  <c r="AL122" i="6" s="1"/>
  <c r="D133" i="6" s="1"/>
  <c r="J214" i="6" s="1"/>
  <c r="W73" i="6" a="1"/>
  <c r="W78" i="6" s="1"/>
  <c r="Y78" i="6" s="1"/>
  <c r="C89" i="6" s="1"/>
  <c r="F216" i="6" s="1"/>
  <c r="B184" i="6"/>
  <c r="B214" i="6"/>
  <c r="B158" i="6"/>
  <c r="W123" i="6"/>
  <c r="Y123" i="6" s="1"/>
  <c r="C134" i="6" s="1"/>
  <c r="I215" i="6" s="1"/>
  <c r="W122" i="6"/>
  <c r="Y122" i="6" s="1"/>
  <c r="C133" i="6" s="1"/>
  <c r="I214" i="6" s="1"/>
  <c r="W120" i="6"/>
  <c r="Y120" i="6" s="1"/>
  <c r="C131" i="6" s="1"/>
  <c r="I212" i="6" s="1"/>
  <c r="W121" i="6"/>
  <c r="Y121" i="6" s="1"/>
  <c r="C132" i="6" s="1"/>
  <c r="I213" i="6" s="1"/>
  <c r="W119" i="6"/>
  <c r="Y119" i="6" s="1"/>
  <c r="C130" i="6" s="1"/>
  <c r="I211" i="6" s="1"/>
  <c r="W124" i="6"/>
  <c r="Y124" i="6" s="1"/>
  <c r="C135" i="6" s="1"/>
  <c r="I216" i="6" s="1"/>
  <c r="J122" i="6"/>
  <c r="L122" i="6" s="1"/>
  <c r="B133" i="6" s="1"/>
  <c r="J123" i="6"/>
  <c r="L123" i="6" s="1"/>
  <c r="B134" i="6" s="1"/>
  <c r="J124" i="6"/>
  <c r="L124" i="6" s="1"/>
  <c r="B135" i="6" s="1"/>
  <c r="J119" i="6"/>
  <c r="L119" i="6" s="1"/>
  <c r="B130" i="6" s="1"/>
  <c r="J121" i="6"/>
  <c r="L121" i="6" s="1"/>
  <c r="B132" i="6" s="1"/>
  <c r="J120" i="6"/>
  <c r="L120" i="6" s="1"/>
  <c r="B131" i="6" s="1"/>
  <c r="W76" i="6"/>
  <c r="Y76" i="6" s="1"/>
  <c r="C87" i="6" s="1"/>
  <c r="F214" i="6" s="1"/>
  <c r="AJ120" i="6"/>
  <c r="AL120" i="6" s="1"/>
  <c r="D131" i="6" s="1"/>
  <c r="J212" i="6" s="1"/>
  <c r="AJ121" i="6"/>
  <c r="AL121" i="6" s="1"/>
  <c r="D132" i="6" s="1"/>
  <c r="J213" i="6" s="1"/>
  <c r="AJ124" i="6"/>
  <c r="AL124" i="6" s="1"/>
  <c r="D135" i="6" s="1"/>
  <c r="J216" i="6" s="1"/>
  <c r="AJ119" i="6"/>
  <c r="AL119" i="6" s="1"/>
  <c r="D130" i="6" s="1"/>
  <c r="J211" i="6" s="1"/>
  <c r="AJ123" i="6"/>
  <c r="AL123" i="6" s="1"/>
  <c r="D134" i="6" s="1"/>
  <c r="J215" i="6" s="1"/>
  <c r="AJ77" i="6"/>
  <c r="AL77" i="6" s="1"/>
  <c r="D88" i="6" s="1"/>
  <c r="G215" i="6" s="1"/>
  <c r="AJ74" i="6"/>
  <c r="AL74" i="6" s="1"/>
  <c r="D85" i="6" s="1"/>
  <c r="G212" i="6" s="1"/>
  <c r="AJ76" i="6"/>
  <c r="AL76" i="6" s="1"/>
  <c r="D87" i="6" s="1"/>
  <c r="G214" i="6" s="1"/>
  <c r="AJ78" i="6"/>
  <c r="AL78" i="6" s="1"/>
  <c r="D89" i="6" s="1"/>
  <c r="G216" i="6" s="1"/>
  <c r="AJ75" i="6"/>
  <c r="AL75" i="6" s="1"/>
  <c r="D86" i="6" s="1"/>
  <c r="G213" i="6" s="1"/>
  <c r="AJ73" i="6"/>
  <c r="AL73" i="6" s="1"/>
  <c r="D84" i="6" s="1"/>
  <c r="G211" i="6" s="1"/>
  <c r="J76" i="6"/>
  <c r="L76" i="6" s="1"/>
  <c r="B87" i="6" s="1"/>
  <c r="J75" i="6"/>
  <c r="L75" i="6" s="1"/>
  <c r="B86" i="6" s="1"/>
  <c r="J74" i="6"/>
  <c r="L74" i="6" s="1"/>
  <c r="B85" i="6" s="1"/>
  <c r="J77" i="6"/>
  <c r="L77" i="6" s="1"/>
  <c r="B88" i="6" s="1"/>
  <c r="J78" i="6"/>
  <c r="L78" i="6" s="1"/>
  <c r="B89" i="6" s="1"/>
  <c r="J73" i="6"/>
  <c r="L73" i="6" s="1"/>
  <c r="B84" i="6" s="1"/>
  <c r="W26" i="6" a="1"/>
  <c r="W26" i="6" s="1"/>
  <c r="Y26" i="6" s="1"/>
  <c r="C37" i="6" s="1"/>
  <c r="J28" i="6"/>
  <c r="L28" i="6" s="1"/>
  <c r="B39" i="6" s="1"/>
  <c r="J26" i="6"/>
  <c r="L26" i="6" s="1"/>
  <c r="B37" i="6" s="1"/>
  <c r="J27" i="6"/>
  <c r="L27" i="6" s="1"/>
  <c r="B38" i="6" s="1"/>
  <c r="AJ26" i="6" a="1"/>
  <c r="AJ29" i="6" s="1"/>
  <c r="AL29" i="6" s="1"/>
  <c r="D40" i="6" s="1"/>
  <c r="J31" i="6"/>
  <c r="L31" i="6" s="1"/>
  <c r="B42" i="6" s="1"/>
  <c r="J30" i="6"/>
  <c r="L30" i="6" s="1"/>
  <c r="B41" i="6" s="1"/>
  <c r="W74" i="6" l="1"/>
  <c r="Y74" i="6" s="1"/>
  <c r="C85" i="6" s="1"/>
  <c r="F212" i="6" s="1"/>
  <c r="W77" i="6"/>
  <c r="Y77" i="6" s="1"/>
  <c r="C88" i="6" s="1"/>
  <c r="F215" i="6" s="1"/>
  <c r="W73" i="6"/>
  <c r="Y73" i="6" s="1"/>
  <c r="C84" i="6" s="1"/>
  <c r="F211" i="6" s="1"/>
  <c r="W75" i="6"/>
  <c r="Y75" i="6" s="1"/>
  <c r="C86" i="6" s="1"/>
  <c r="F213" i="6" s="1"/>
  <c r="E213" i="6"/>
  <c r="C157" i="6"/>
  <c r="E215" i="6"/>
  <c r="C159" i="6"/>
  <c r="D184" i="6"/>
  <c r="D214" i="6"/>
  <c r="H212" i="6"/>
  <c r="D156" i="6"/>
  <c r="B212" i="6"/>
  <c r="B182" i="6"/>
  <c r="B156" i="6"/>
  <c r="B213" i="6"/>
  <c r="B183" i="6"/>
  <c r="B157" i="6"/>
  <c r="C156" i="6"/>
  <c r="E212" i="6"/>
  <c r="E214" i="6"/>
  <c r="C158" i="6"/>
  <c r="B216" i="6"/>
  <c r="B160" i="6"/>
  <c r="B186" i="6"/>
  <c r="C211" i="6"/>
  <c r="C181" i="6"/>
  <c r="B159" i="6"/>
  <c r="B185" i="6"/>
  <c r="B215" i="6"/>
  <c r="H213" i="6"/>
  <c r="D157" i="6"/>
  <c r="B181" i="6"/>
  <c r="B155" i="6"/>
  <c r="B211" i="6"/>
  <c r="D155" i="6"/>
  <c r="H211" i="6"/>
  <c r="H216" i="6"/>
  <c r="D160" i="6"/>
  <c r="D159" i="6"/>
  <c r="H215" i="6"/>
  <c r="C155" i="6"/>
  <c r="E211" i="6"/>
  <c r="D158" i="6"/>
  <c r="H214" i="6"/>
  <c r="E216" i="6"/>
  <c r="C160" i="6"/>
  <c r="W29" i="6"/>
  <c r="Y29" i="6" s="1"/>
  <c r="C40" i="6" s="1"/>
  <c r="W28" i="6"/>
  <c r="Y28" i="6" s="1"/>
  <c r="C39" i="6" s="1"/>
  <c r="W30" i="6"/>
  <c r="Y30" i="6" s="1"/>
  <c r="C41" i="6" s="1"/>
  <c r="W27" i="6"/>
  <c r="Y27" i="6" s="1"/>
  <c r="C38" i="6" s="1"/>
  <c r="W31" i="6"/>
  <c r="Y31" i="6" s="1"/>
  <c r="C42" i="6" s="1"/>
  <c r="AJ30" i="6"/>
  <c r="AL30" i="6" s="1"/>
  <c r="D41" i="6" s="1"/>
  <c r="AJ28" i="6"/>
  <c r="AL28" i="6" s="1"/>
  <c r="D39" i="6" s="1"/>
  <c r="AJ31" i="6"/>
  <c r="AL31" i="6" s="1"/>
  <c r="D42" i="6" s="1"/>
  <c r="AJ26" i="6"/>
  <c r="AJ27" i="6"/>
  <c r="AL27" i="6" s="1"/>
  <c r="D38" i="6" s="1"/>
  <c r="C184" i="6" l="1"/>
  <c r="C214" i="6"/>
  <c r="C216" i="6"/>
  <c r="C186" i="6"/>
  <c r="C213" i="6"/>
  <c r="C183" i="6"/>
  <c r="C212" i="6"/>
  <c r="C182" i="6"/>
  <c r="C215" i="6"/>
  <c r="C185" i="6"/>
  <c r="D212" i="6"/>
  <c r="D182" i="6"/>
  <c r="D186" i="6"/>
  <c r="D216" i="6"/>
  <c r="D183" i="6"/>
  <c r="D213" i="6"/>
  <c r="D185" i="6"/>
  <c r="D215" i="6"/>
  <c r="AL26" i="6"/>
  <c r="D37" i="6" s="1"/>
  <c r="D211" i="6" l="1"/>
  <c r="D181" i="6"/>
</calcChain>
</file>

<file path=xl/sharedStrings.xml><?xml version="1.0" encoding="utf-8"?>
<sst xmlns="http://schemas.openxmlformats.org/spreadsheetml/2006/main" count="182" uniqueCount="66">
  <si>
    <t>216.65 K</t>
  </si>
  <si>
    <t>273.15 K</t>
  </si>
  <si>
    <t>298.15 K</t>
  </si>
  <si>
    <t>LB-UF</t>
  </si>
  <si>
    <t>ZPVE</t>
  </si>
  <si>
    <t>S</t>
  </si>
  <si>
    <t xml:space="preserve">water </t>
  </si>
  <si>
    <t xml:space="preserve">glycine </t>
  </si>
  <si>
    <t>E[PW91/6-311++G**]</t>
  </si>
  <si>
    <t>∆H</t>
  </si>
  <si>
    <t>∆G</t>
  </si>
  <si>
    <t>n_water</t>
  </si>
  <si>
    <t>n_glycine</t>
  </si>
  <si>
    <t>gly-h2o-1</t>
  </si>
  <si>
    <t>gly-h2o-2</t>
  </si>
  <si>
    <t>gly-h2o-3</t>
  </si>
  <si>
    <t>gly-h2o-4</t>
  </si>
  <si>
    <t>gly-h2o-5</t>
  </si>
  <si>
    <t>Total Hydration: Gly + nH2O &lt;-&gt; Gly(H2O)n</t>
  </si>
  <si>
    <t>Sequential Hydration: Gly(H2O)n-1 + H2O &lt;-&gt; Gly(H2O)n</t>
  </si>
  <si>
    <t>n</t>
  </si>
  <si>
    <t>system name</t>
  </si>
  <si>
    <t>∆E(0)</t>
  </si>
  <si>
    <t>∆H(T)</t>
  </si>
  <si>
    <t>∆G(T)</t>
  </si>
  <si>
    <t>H(T)</t>
  </si>
  <si>
    <t>=</t>
  </si>
  <si>
    <t xml:space="preserve">X = </t>
  </si>
  <si>
    <t xml:space="preserve">A^-1 = </t>
  </si>
  <si>
    <t>B =</t>
  </si>
  <si>
    <t xml:space="preserve">A = </t>
  </si>
  <si>
    <t>Na</t>
  </si>
  <si>
    <t>NtoAtm</t>
  </si>
  <si>
    <t>amutoKg</t>
  </si>
  <si>
    <t>kCtoJ</t>
  </si>
  <si>
    <t>h</t>
  </si>
  <si>
    <t>R</t>
  </si>
  <si>
    <t>kB</t>
  </si>
  <si>
    <t>RH(%)</t>
  </si>
  <si>
    <t>T(K)</t>
  </si>
  <si>
    <t>T=298K,RH=100%</t>
  </si>
  <si>
    <t>T=298K,RH=50%</t>
  </si>
  <si>
    <t>T=298K,RH=20%</t>
  </si>
  <si>
    <t>Hydrate Distribution</t>
  </si>
  <si>
    <t>Units</t>
  </si>
  <si>
    <t>molecules/cm3</t>
  </si>
  <si>
    <t>[Glycine]</t>
  </si>
  <si>
    <t>[H2O] @100%RH, 298.15K</t>
  </si>
  <si>
    <t>[H2O] @100%RH, 273.15K</t>
  </si>
  <si>
    <t>Equilbrium constants Kn</t>
  </si>
  <si>
    <t>Hydrate Distribution at T=</t>
  </si>
  <si>
    <t>K</t>
  </si>
  <si>
    <t>T=298K</t>
  </si>
  <si>
    <t>T=273K</t>
  </si>
  <si>
    <t>T=217K</t>
  </si>
  <si>
    <t xml:space="preserve">Temperature Dependence of Hydrate Distribution at RH=100% </t>
  </si>
  <si>
    <t>RH=100%</t>
  </si>
  <si>
    <t>RH=50%</t>
  </si>
  <si>
    <t>RH=20%</t>
  </si>
  <si>
    <t>Gly(H2O)n</t>
  </si>
  <si>
    <t xml:space="preserve">Relative Humidity Dependence of Hydrate Distribution at T=298K </t>
  </si>
  <si>
    <t>T=216.65K</t>
  </si>
  <si>
    <t>T=273.15K</t>
  </si>
  <si>
    <t>T=298.15K</t>
  </si>
  <si>
    <r>
      <rPr>
        <b/>
        <sz val="12"/>
        <color theme="4"/>
        <rFont val="Calibri"/>
        <family val="2"/>
        <scheme val="minor"/>
      </rPr>
      <t xml:space="preserve">NOTE: </t>
    </r>
    <r>
      <rPr>
        <sz val="12"/>
        <color theme="4"/>
        <rFont val="Calibri"/>
        <family val="2"/>
        <scheme val="minor"/>
      </rPr>
      <t>kB is Boltzmann’s constant, R is the ideal gas constant, h is the Planck constant, kCtoJ is a conversion factor from kcal mol-1 to J mol-1, amutoKg is a conversion factor from atomic mass units to kilograms, NtoAtm is a conversion factor from number of molecules per cubic centimeter to partial pressure in atmospheres, and Na is Avogadro’s number.</t>
    </r>
  </si>
  <si>
    <t>Equilibrium Hydrate Distribution as a Function of Temperature and Relative Humidity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</si>
</sst>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00"/>
    <numFmt numFmtId="165" formatCode="0.00000"/>
    <numFmt numFmtId="172" formatCode="0.0E+00"/>
  </numFmts>
  <fonts count="15">
    <font>
      <sz val="12"/>
      <color theme="1"/>
      <name val="Calibri"/>
      <family val="2"/>
      <scheme val="minor"/>
    </font>
    <font>
      <b/>
      <sz val="12"/>
      <color theme="1"/>
      <name val="Calibri "/>
    </font>
    <font>
      <b/>
      <sz val="12"/>
      <color rgb="FF000000"/>
      <name val="Calibri "/>
    </font>
    <font>
      <sz val="12"/>
      <color theme="1"/>
      <name val="Calibri 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color rgb="FF000000"/>
      <name val="Calibri"/>
      <family val="2"/>
    </font>
    <font>
      <sz val="12"/>
      <color rgb="FFFF0000"/>
      <name val="Calibri"/>
      <family val="2"/>
      <scheme val="minor"/>
    </font>
    <font>
      <sz val="16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4"/>
      <name val="Calibri"/>
      <family val="2"/>
      <scheme val="minor"/>
    </font>
    <font>
      <b/>
      <sz val="12"/>
      <color theme="4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D9E1F2"/>
        <bgColor rgb="FF000000"/>
      </patternFill>
    </fill>
    <fill>
      <patternFill patternType="solid">
        <fgColor rgb="FFFCE4D6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43">
    <xf numFmtId="0" fontId="0" fillId="0" borderId="0" xfId="0"/>
    <xf numFmtId="0" fontId="1" fillId="0" borderId="0" xfId="0" applyFont="1" applyAlignment="1">
      <alignment horizontal="center"/>
    </xf>
    <xf numFmtId="0" fontId="2" fillId="0" borderId="1" xfId="0" applyFont="1" applyBorder="1" applyAlignment="1"/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/>
    <xf numFmtId="0" fontId="2" fillId="0" borderId="8" xfId="0" applyFont="1" applyBorder="1"/>
    <xf numFmtId="2" fontId="3" fillId="0" borderId="2" xfId="0" applyNumberFormat="1" applyFont="1" applyBorder="1"/>
    <xf numFmtId="2" fontId="3" fillId="0" borderId="3" xfId="0" applyNumberFormat="1" applyFont="1" applyBorder="1"/>
    <xf numFmtId="2" fontId="3" fillId="0" borderId="10" xfId="0" applyNumberFormat="1" applyFont="1" applyBorder="1"/>
    <xf numFmtId="2" fontId="3" fillId="0" borderId="11" xfId="0" applyNumberFormat="1" applyFont="1" applyBorder="1"/>
    <xf numFmtId="0" fontId="2" fillId="0" borderId="4" xfId="0" applyFont="1" applyBorder="1" applyAlignment="1">
      <alignment horizontal="center"/>
    </xf>
    <xf numFmtId="2" fontId="3" fillId="0" borderId="1" xfId="0" applyNumberFormat="1" applyFont="1" applyBorder="1"/>
    <xf numFmtId="2" fontId="3" fillId="0" borderId="9" xfId="0" applyNumberFormat="1" applyFont="1" applyBorder="1"/>
    <xf numFmtId="164" fontId="3" fillId="0" borderId="1" xfId="0" applyNumberFormat="1" applyFont="1" applyBorder="1"/>
    <xf numFmtId="164" fontId="3" fillId="0" borderId="9" xfId="0" applyNumberFormat="1" applyFont="1" applyBorder="1"/>
    <xf numFmtId="0" fontId="2" fillId="0" borderId="3" xfId="0" applyFont="1" applyBorder="1" applyAlignment="1"/>
    <xf numFmtId="0" fontId="5" fillId="0" borderId="12" xfId="0" applyFont="1" applyBorder="1"/>
    <xf numFmtId="2" fontId="5" fillId="0" borderId="2" xfId="0" applyNumberFormat="1" applyFont="1" applyBorder="1"/>
    <xf numFmtId="2" fontId="5" fillId="0" borderId="1" xfId="0" applyNumberFormat="1" applyFont="1" applyBorder="1"/>
    <xf numFmtId="2" fontId="5" fillId="0" borderId="3" xfId="0" applyNumberFormat="1" applyFont="1" applyBorder="1"/>
    <xf numFmtId="0" fontId="0" fillId="0" borderId="12" xfId="0" applyBorder="1"/>
    <xf numFmtId="2" fontId="5" fillId="0" borderId="0" xfId="0" applyNumberFormat="1" applyFont="1"/>
    <xf numFmtId="2" fontId="5" fillId="0" borderId="13" xfId="0" applyNumberFormat="1" applyFont="1" applyBorder="1"/>
    <xf numFmtId="2" fontId="5" fillId="0" borderId="14" xfId="0" applyNumberFormat="1" applyFont="1" applyBorder="1"/>
    <xf numFmtId="0" fontId="5" fillId="0" borderId="8" xfId="0" applyFont="1" applyBorder="1"/>
    <xf numFmtId="2" fontId="5" fillId="0" borderId="10" xfId="0" applyNumberFormat="1" applyFont="1" applyBorder="1"/>
    <xf numFmtId="2" fontId="5" fillId="0" borderId="9" xfId="0" applyNumberFormat="1" applyFont="1" applyBorder="1"/>
    <xf numFmtId="2" fontId="5" fillId="0" borderId="11" xfId="0" applyNumberFormat="1" applyFont="1" applyBorder="1"/>
    <xf numFmtId="0" fontId="6" fillId="0" borderId="3" xfId="0" applyFont="1" applyBorder="1"/>
    <xf numFmtId="165" fontId="6" fillId="0" borderId="2" xfId="0" applyNumberFormat="1" applyFont="1" applyBorder="1"/>
    <xf numFmtId="2" fontId="0" fillId="0" borderId="2" xfId="0" applyNumberFormat="1" applyBorder="1"/>
    <xf numFmtId="2" fontId="6" fillId="0" borderId="2" xfId="0" applyNumberFormat="1" applyFont="1" applyBorder="1"/>
    <xf numFmtId="2" fontId="0" fillId="0" borderId="1" xfId="0" applyNumberFormat="1" applyBorder="1"/>
    <xf numFmtId="2" fontId="6" fillId="0" borderId="1" xfId="0" applyNumberFormat="1" applyFont="1" applyBorder="1"/>
    <xf numFmtId="2" fontId="0" fillId="0" borderId="3" xfId="0" applyNumberFormat="1" applyBorder="1"/>
    <xf numFmtId="2" fontId="6" fillId="0" borderId="3" xfId="0" applyNumberFormat="1" applyFont="1" applyBorder="1"/>
    <xf numFmtId="0" fontId="0" fillId="0" borderId="14" xfId="0" applyBorder="1"/>
    <xf numFmtId="0" fontId="6" fillId="0" borderId="14" xfId="0" applyFont="1" applyBorder="1"/>
    <xf numFmtId="165" fontId="6" fillId="0" borderId="0" xfId="0" applyNumberFormat="1" applyFont="1"/>
    <xf numFmtId="2" fontId="0" fillId="0" borderId="0" xfId="0" applyNumberFormat="1"/>
    <xf numFmtId="2" fontId="6" fillId="0" borderId="0" xfId="0" applyNumberFormat="1" applyFont="1"/>
    <xf numFmtId="2" fontId="0" fillId="0" borderId="13" xfId="0" applyNumberFormat="1" applyBorder="1"/>
    <xf numFmtId="2" fontId="6" fillId="0" borderId="13" xfId="0" applyNumberFormat="1" applyFont="1" applyBorder="1"/>
    <xf numFmtId="2" fontId="0" fillId="0" borderId="14" xfId="0" applyNumberFormat="1" applyBorder="1"/>
    <xf numFmtId="2" fontId="6" fillId="0" borderId="14" xfId="0" applyNumberFormat="1" applyFont="1" applyBorder="1"/>
    <xf numFmtId="0" fontId="6" fillId="0" borderId="11" xfId="0" applyFont="1" applyBorder="1"/>
    <xf numFmtId="165" fontId="6" fillId="0" borderId="10" xfId="0" applyNumberFormat="1" applyFont="1" applyBorder="1"/>
    <xf numFmtId="2" fontId="0" fillId="0" borderId="10" xfId="0" applyNumberFormat="1" applyBorder="1"/>
    <xf numFmtId="2" fontId="6" fillId="0" borderId="10" xfId="0" applyNumberFormat="1" applyFont="1" applyBorder="1"/>
    <xf numFmtId="2" fontId="0" fillId="0" borderId="9" xfId="0" applyNumberFormat="1" applyBorder="1"/>
    <xf numFmtId="2" fontId="6" fillId="0" borderId="9" xfId="0" applyNumberFormat="1" applyFont="1" applyBorder="1"/>
    <xf numFmtId="2" fontId="0" fillId="0" borderId="11" xfId="0" applyNumberFormat="1" applyBorder="1"/>
    <xf numFmtId="2" fontId="6" fillId="0" borderId="11" xfId="0" applyNumberFormat="1" applyFont="1" applyBorder="1"/>
    <xf numFmtId="0" fontId="0" fillId="0" borderId="0" xfId="0" applyBorder="1"/>
    <xf numFmtId="0" fontId="4" fillId="0" borderId="0" xfId="0" applyFont="1"/>
    <xf numFmtId="0" fontId="5" fillId="0" borderId="0" xfId="0" applyFont="1"/>
    <xf numFmtId="0" fontId="8" fillId="0" borderId="1" xfId="0" applyFont="1" applyBorder="1"/>
    <xf numFmtId="0" fontId="8" fillId="0" borderId="3" xfId="0" applyFont="1" applyBorder="1"/>
    <xf numFmtId="0" fontId="8" fillId="0" borderId="2" xfId="0" applyFont="1" applyBorder="1"/>
    <xf numFmtId="0" fontId="8" fillId="0" borderId="3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4" fillId="0" borderId="15" xfId="0" applyFont="1" applyBorder="1"/>
    <xf numFmtId="2" fontId="5" fillId="0" borderId="0" xfId="0" applyNumberFormat="1" applyFont="1" applyBorder="1"/>
    <xf numFmtId="11" fontId="4" fillId="0" borderId="12" xfId="0" applyNumberFormat="1" applyFont="1" applyBorder="1"/>
    <xf numFmtId="0" fontId="0" fillId="0" borderId="13" xfId="0" applyBorder="1"/>
    <xf numFmtId="11" fontId="0" fillId="0" borderId="12" xfId="0" applyNumberFormat="1" applyBorder="1"/>
    <xf numFmtId="11" fontId="0" fillId="0" borderId="0" xfId="0" applyNumberFormat="1"/>
    <xf numFmtId="11" fontId="0" fillId="0" borderId="13" xfId="0" applyNumberFormat="1" applyBorder="1"/>
    <xf numFmtId="0" fontId="4" fillId="0" borderId="6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2" fontId="0" fillId="0" borderId="0" xfId="0" applyNumberFormat="1" applyBorder="1"/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14" xfId="0" applyFont="1" applyBorder="1" applyAlignment="1">
      <alignment horizontal="right" vertical="center"/>
    </xf>
    <xf numFmtId="11" fontId="4" fillId="0" borderId="0" xfId="0" applyNumberFormat="1" applyFont="1" applyBorder="1"/>
    <xf numFmtId="0" fontId="0" fillId="4" borderId="0" xfId="0" applyFill="1"/>
    <xf numFmtId="1" fontId="0" fillId="0" borderId="0" xfId="0" applyNumberFormat="1"/>
    <xf numFmtId="0" fontId="9" fillId="4" borderId="0" xfId="0" applyFont="1" applyFill="1"/>
    <xf numFmtId="0" fontId="8" fillId="0" borderId="5" xfId="0" applyFont="1" applyBorder="1" applyAlignment="1">
      <alignment horizontal="center"/>
    </xf>
    <xf numFmtId="2" fontId="0" fillId="0" borderId="13" xfId="0" applyNumberFormat="1" applyFont="1" applyBorder="1"/>
    <xf numFmtId="2" fontId="0" fillId="0" borderId="14" xfId="0" applyNumberFormat="1" applyFont="1" applyBorder="1"/>
    <xf numFmtId="0" fontId="0" fillId="0" borderId="13" xfId="0" applyFont="1" applyBorder="1"/>
    <xf numFmtId="0" fontId="0" fillId="0" borderId="14" xfId="0" applyFont="1" applyBorder="1"/>
    <xf numFmtId="2" fontId="0" fillId="0" borderId="9" xfId="0" applyNumberFormat="1" applyFont="1" applyBorder="1"/>
    <xf numFmtId="2" fontId="0" fillId="0" borderId="11" xfId="0" applyNumberFormat="1" applyFont="1" applyBorder="1"/>
    <xf numFmtId="0" fontId="5" fillId="0" borderId="2" xfId="0" applyFont="1" applyBorder="1"/>
    <xf numFmtId="0" fontId="5" fillId="0" borderId="0" xfId="0" applyFont="1" applyBorder="1"/>
    <xf numFmtId="0" fontId="5" fillId="0" borderId="10" xfId="0" applyFont="1" applyBorder="1"/>
    <xf numFmtId="0" fontId="8" fillId="0" borderId="15" xfId="0" applyFont="1" applyBorder="1" applyAlignment="1">
      <alignment horizontal="center"/>
    </xf>
    <xf numFmtId="0" fontId="0" fillId="0" borderId="0" xfId="0" applyAlignment="1">
      <alignment wrapText="1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7" fillId="2" borderId="4" xfId="0" applyFont="1" applyFill="1" applyBorder="1" applyAlignment="1">
      <alignment horizontal="center"/>
    </xf>
    <xf numFmtId="0" fontId="7" fillId="2" borderId="5" xfId="0" applyFont="1" applyFill="1" applyBorder="1" applyAlignment="1">
      <alignment horizontal="center"/>
    </xf>
    <xf numFmtId="0" fontId="7" fillId="2" borderId="6" xfId="0" applyFont="1" applyFill="1" applyBorder="1" applyAlignment="1">
      <alignment horizontal="center"/>
    </xf>
    <xf numFmtId="0" fontId="8" fillId="3" borderId="1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4" fillId="4" borderId="0" xfId="0" applyFont="1" applyFill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0" xfId="0" applyFont="1" applyAlignment="1">
      <alignment horizontal="right" vertical="center"/>
    </xf>
    <xf numFmtId="0" fontId="4" fillId="0" borderId="1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4" borderId="0" xfId="0" applyFill="1" applyAlignment="1">
      <alignment wrapText="1"/>
    </xf>
    <xf numFmtId="11" fontId="0" fillId="4" borderId="0" xfId="0" applyNumberFormat="1" applyFill="1"/>
    <xf numFmtId="11" fontId="9" fillId="4" borderId="0" xfId="0" applyNumberFormat="1" applyFont="1" applyFill="1"/>
    <xf numFmtId="0" fontId="6" fillId="0" borderId="0" xfId="0" applyFont="1"/>
    <xf numFmtId="0" fontId="4" fillId="0" borderId="0" xfId="0" applyFont="1" applyAlignment="1">
      <alignment wrapText="1"/>
    </xf>
    <xf numFmtId="0" fontId="10" fillId="5" borderId="0" xfId="0" applyFont="1" applyFill="1"/>
    <xf numFmtId="11" fontId="10" fillId="5" borderId="0" xfId="0" applyNumberFormat="1" applyFont="1" applyFill="1"/>
    <xf numFmtId="0" fontId="10" fillId="5" borderId="0" xfId="0" applyFont="1" applyFill="1" applyBorder="1" applyAlignment="1">
      <alignment horizontal="center"/>
    </xf>
    <xf numFmtId="2" fontId="10" fillId="5" borderId="0" xfId="0" applyNumberFormat="1" applyFont="1" applyFill="1" applyBorder="1"/>
    <xf numFmtId="0" fontId="9" fillId="0" borderId="0" xfId="0" applyFont="1" applyFill="1"/>
    <xf numFmtId="0" fontId="11" fillId="5" borderId="0" xfId="0" applyFont="1" applyFill="1" applyAlignment="1">
      <alignment horizontal="center" vertical="center" readingOrder="1"/>
    </xf>
    <xf numFmtId="0" fontId="12" fillId="5" borderId="0" xfId="0" applyFont="1" applyFill="1"/>
    <xf numFmtId="0" fontId="0" fillId="5" borderId="0" xfId="0" applyFill="1"/>
    <xf numFmtId="172" fontId="0" fillId="0" borderId="0" xfId="0" applyNumberFormat="1"/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13" fillId="0" borderId="0" xfId="0" applyFont="1"/>
    <xf numFmtId="11" fontId="13" fillId="0" borderId="0" xfId="0" applyNumberFormat="1" applyFont="1"/>
    <xf numFmtId="0" fontId="14" fillId="0" borderId="0" xfId="0" applyFont="1" applyBorder="1" applyAlignment="1">
      <alignment horizontal="center"/>
    </xf>
    <xf numFmtId="2" fontId="13" fillId="0" borderId="0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spc="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  <a:r>
              <a:rPr lang="en-US" sz="1800" b="1">
                <a:solidFill>
                  <a:srgbClr val="FF0000"/>
                </a:solidFill>
              </a:rPr>
              <a:t>Hydrate Distribution </a:t>
            </a:r>
            <a:r>
              <a:rPr lang="en-US" sz="1800" b="1" i="0" u="none" strike="noStrike" baseline="0">
                <a:effectLst/>
              </a:rPr>
              <a:t>at T=298K and RH=20%, 50%, 100%</a:t>
            </a:r>
            <a:r>
              <a:rPr lang="en-US" sz="1800" b="1" i="0" u="none" strike="noStrike" baseline="0"/>
              <a:t> </a:t>
            </a:r>
            <a:endParaRPr lang="en-US" sz="1800" b="1">
              <a:solidFill>
                <a:srgbClr val="FF000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rgbClr val="FF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4690443839644499"/>
          <c:y val="0.10446765607102662"/>
          <c:w val="0.77387824064705324"/>
          <c:h val="0.7581195884731232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Hydrate_Distribution!$B$36</c:f>
              <c:strCache>
                <c:ptCount val="1"/>
                <c:pt idx="0">
                  <c:v>T=298K,RH=100%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Hydrate_Distribution!$A$37:$A$42</c:f>
              <c:numCache>
                <c:formatCode>0</c:formatCode>
                <c:ptCount val="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</c:numCache>
            </c:numRef>
          </c:cat>
          <c:val>
            <c:numRef>
              <c:f>Hydrate_Distribution!$B$37:$B$42</c:f>
              <c:numCache>
                <c:formatCode>0.00E+00</c:formatCode>
                <c:ptCount val="6"/>
                <c:pt idx="0">
                  <c:v>1336729.6284787275</c:v>
                </c:pt>
                <c:pt idx="1">
                  <c:v>233151.85771022347</c:v>
                </c:pt>
                <c:pt idx="2">
                  <c:v>1034111.3252489334</c:v>
                </c:pt>
                <c:pt idx="3">
                  <c:v>277977.50090341805</c:v>
                </c:pt>
                <c:pt idx="4">
                  <c:v>10509.783855406406</c:v>
                </c:pt>
                <c:pt idx="5">
                  <c:v>7519.9038032909157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04C-C341-AED4-FA51B9248987}"/>
            </c:ext>
          </c:extLst>
        </c:ser>
        <c:ser>
          <c:idx val="1"/>
          <c:order val="1"/>
          <c:tx>
            <c:strRef>
              <c:f>Hydrate_Distribution!$C$36</c:f>
              <c:strCache>
                <c:ptCount val="1"/>
                <c:pt idx="0">
                  <c:v>T=298K,RH=50%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Hydrate_Distribution!$A$37:$A$42</c:f>
              <c:numCache>
                <c:formatCode>0</c:formatCode>
                <c:ptCount val="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</c:numCache>
            </c:numRef>
          </c:cat>
          <c:val>
            <c:numRef>
              <c:f>Hydrate_Distribution!$C$37:$C$42</c:f>
              <c:numCache>
                <c:formatCode>0.00E+00</c:formatCode>
                <c:ptCount val="6"/>
                <c:pt idx="0">
                  <c:v>2218355.9783342839</c:v>
                </c:pt>
                <c:pt idx="1">
                  <c:v>193462.38999723396</c:v>
                </c:pt>
                <c:pt idx="2">
                  <c:v>429037.21735409775</c:v>
                </c:pt>
                <c:pt idx="3">
                  <c:v>57664.339690864268</c:v>
                </c:pt>
                <c:pt idx="4">
                  <c:v>1090.0877667187203</c:v>
                </c:pt>
                <c:pt idx="5">
                  <c:v>389.98685680163413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04C-C341-AED4-FA51B9248987}"/>
            </c:ext>
          </c:extLst>
        </c:ser>
        <c:ser>
          <c:idx val="2"/>
          <c:order val="2"/>
          <c:tx>
            <c:strRef>
              <c:f>Hydrate_Distribution!$D$36</c:f>
              <c:strCache>
                <c:ptCount val="1"/>
                <c:pt idx="0">
                  <c:v>T=298K,RH=20%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Hydrate_Distribution!$A$37:$A$42</c:f>
              <c:numCache>
                <c:formatCode>0</c:formatCode>
                <c:ptCount val="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</c:numCache>
            </c:numRef>
          </c:cat>
          <c:val>
            <c:numRef>
              <c:f>Hydrate_Distribution!$D$37:$D$42</c:f>
              <c:numCache>
                <c:formatCode>0.00E+00</c:formatCode>
                <c:ptCount val="6"/>
                <c:pt idx="0">
                  <c:v>2716611.2304623066</c:v>
                </c:pt>
                <c:pt idx="1">
                  <c:v>94766.053144130259</c:v>
                </c:pt>
                <c:pt idx="2">
                  <c:v>84064.223007209774</c:v>
                </c:pt>
                <c:pt idx="3">
                  <c:v>4519.4288190019806</c:v>
                </c:pt>
                <c:pt idx="4">
                  <c:v>34.174147104163289</c:v>
                </c:pt>
                <c:pt idx="5">
                  <c:v>4.8904202468564133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04C-C341-AED4-FA51B92489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03729103"/>
        <c:axId val="1077809615"/>
      </c:barChart>
      <c:catAx>
        <c:axId val="110372910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n</a:t>
                </a:r>
                <a:r>
                  <a:rPr lang="en-US" sz="1400" baseline="0"/>
                  <a:t> in Gly(W)n</a:t>
                </a:r>
                <a:endParaRPr lang="en-US" sz="14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77809615"/>
        <c:crosses val="autoZero"/>
        <c:auto val="1"/>
        <c:lblAlgn val="ctr"/>
        <c:lblOffset val="100"/>
        <c:noMultiLvlLbl val="0"/>
      </c:catAx>
      <c:valAx>
        <c:axId val="10778096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/>
                  <a:t>n(molecules/cm^3)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E+0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37291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4775003407162046"/>
          <c:y val="0.10968260382638916"/>
          <c:w val="0.2517718672206064"/>
          <c:h val="0.2176353298621216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spc="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  <a:r>
              <a:rPr lang="en-US" sz="1800" b="1">
                <a:solidFill>
                  <a:srgbClr val="FF0000"/>
                </a:solidFill>
              </a:rPr>
              <a:t>Hydrate Distribution </a:t>
            </a:r>
            <a:r>
              <a:rPr lang="en-US" sz="1800" b="1" i="0" u="none" strike="noStrike" baseline="0">
                <a:effectLst/>
              </a:rPr>
              <a:t>at T=273K and RH=20%, 50%, 100%</a:t>
            </a:r>
            <a:r>
              <a:rPr lang="en-US" sz="1800" b="1" i="0" u="none" strike="noStrike" baseline="0"/>
              <a:t> </a:t>
            </a:r>
            <a:endParaRPr lang="en-US" sz="1800" b="1">
              <a:solidFill>
                <a:srgbClr val="FF000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rgbClr val="FF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4690443839644499"/>
          <c:y val="0.10446765607102662"/>
          <c:w val="0.77387824064705324"/>
          <c:h val="0.7581195884731232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Hydrate_Distribution!$B$83</c:f>
              <c:strCache>
                <c:ptCount val="1"/>
                <c:pt idx="0">
                  <c:v>T=273.15K, RH=100%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Hydrate_Distribution!$A$84:$A$89</c:f>
              <c:numCache>
                <c:formatCode>0</c:formatCode>
                <c:ptCount val="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</c:numCache>
            </c:numRef>
          </c:cat>
          <c:val>
            <c:numRef>
              <c:f>Hydrate_Distribution!$B$84:$B$89</c:f>
              <c:numCache>
                <c:formatCode>0.00E+00</c:formatCode>
                <c:ptCount val="6"/>
                <c:pt idx="0">
                  <c:v>1076135.5366256346</c:v>
                </c:pt>
                <c:pt idx="1">
                  <c:v>200167.12146908895</c:v>
                </c:pt>
                <c:pt idx="2">
                  <c:v>1283327.4932125979</c:v>
                </c:pt>
                <c:pt idx="3">
                  <c:v>315526.37395263615</c:v>
                </c:pt>
                <c:pt idx="4">
                  <c:v>12556.431140687597</c:v>
                </c:pt>
                <c:pt idx="5">
                  <c:v>12287.043599354549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AD6-FA4C-B995-7C1111E11C23}"/>
            </c:ext>
          </c:extLst>
        </c:ser>
        <c:ser>
          <c:idx val="1"/>
          <c:order val="1"/>
          <c:tx>
            <c:strRef>
              <c:f>Hydrate_Distribution!$C$83</c:f>
              <c:strCache>
                <c:ptCount val="1"/>
                <c:pt idx="0">
                  <c:v>T=273.15K, RH=50%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Hydrate_Distribution!$A$84:$A$89</c:f>
              <c:numCache>
                <c:formatCode>0</c:formatCode>
                <c:ptCount val="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</c:numCache>
            </c:numRef>
          </c:cat>
          <c:val>
            <c:numRef>
              <c:f>Hydrate_Distribution!$C$84:$C$89</c:f>
              <c:numCache>
                <c:formatCode>0.00E+00</c:formatCode>
                <c:ptCount val="6"/>
                <c:pt idx="0">
                  <c:v>2029572.2149682466</c:v>
                </c:pt>
                <c:pt idx="1">
                  <c:v>188755.79063102911</c:v>
                </c:pt>
                <c:pt idx="2">
                  <c:v>605083.12714405509</c:v>
                </c:pt>
                <c:pt idx="3">
                  <c:v>74384.631381094223</c:v>
                </c:pt>
                <c:pt idx="4">
                  <c:v>1480.075167983174</c:v>
                </c:pt>
                <c:pt idx="5">
                  <c:v>724.16070759160823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AD6-FA4C-B995-7C1111E11C23}"/>
            </c:ext>
          </c:extLst>
        </c:ser>
        <c:ser>
          <c:idx val="2"/>
          <c:order val="2"/>
          <c:tx>
            <c:strRef>
              <c:f>Hydrate_Distribution!$D$83</c:f>
              <c:strCache>
                <c:ptCount val="1"/>
                <c:pt idx="0">
                  <c:v>T=273.15K, RH=20%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Hydrate_Distribution!$A$84:$A$89</c:f>
              <c:numCache>
                <c:formatCode>0</c:formatCode>
                <c:ptCount val="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</c:numCache>
            </c:numRef>
          </c:cat>
          <c:val>
            <c:numRef>
              <c:f>Hydrate_Distribution!$D$84:$D$89</c:f>
              <c:numCache>
                <c:formatCode>0.00E+00</c:formatCode>
                <c:ptCount val="6"/>
                <c:pt idx="0">
                  <c:v>2667229.8385766516</c:v>
                </c:pt>
                <c:pt idx="1">
                  <c:v>99223.880433953411</c:v>
                </c:pt>
                <c:pt idx="2">
                  <c:v>127230.41907139189</c:v>
                </c:pt>
                <c:pt idx="3">
                  <c:v>6256.3224116044403</c:v>
                </c:pt>
                <c:pt idx="4">
                  <c:v>49.794304400711688</c:v>
                </c:pt>
                <c:pt idx="5">
                  <c:v>9.7452019975410415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AD6-FA4C-B995-7C1111E11C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03729103"/>
        <c:axId val="1077809615"/>
      </c:barChart>
      <c:catAx>
        <c:axId val="110372910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n</a:t>
                </a:r>
                <a:r>
                  <a:rPr lang="en-US" sz="1400" baseline="0"/>
                  <a:t> in Gly(W)n</a:t>
                </a:r>
                <a:endParaRPr lang="en-US" sz="14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77809615"/>
        <c:crosses val="autoZero"/>
        <c:auto val="1"/>
        <c:lblAlgn val="ctr"/>
        <c:lblOffset val="100"/>
        <c:noMultiLvlLbl val="0"/>
      </c:catAx>
      <c:valAx>
        <c:axId val="10778096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/>
                  <a:t>n(molecules/cm^3)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E+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37291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4775003407162046"/>
          <c:y val="0.10968260382638916"/>
          <c:w val="0.2517718672206064"/>
          <c:h val="0.2176353298621216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spc="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  <a:r>
              <a:rPr lang="en-US" sz="1800" b="1">
                <a:solidFill>
                  <a:srgbClr val="FF0000"/>
                </a:solidFill>
              </a:rPr>
              <a:t>Hydrate Distribution </a:t>
            </a:r>
            <a:r>
              <a:rPr lang="en-US" sz="1800" b="1" i="0" u="none" strike="noStrike" baseline="0">
                <a:effectLst/>
              </a:rPr>
              <a:t>at T=217K and RH=20%, 50%, 100%</a:t>
            </a:r>
            <a:r>
              <a:rPr lang="en-US" sz="1800" b="1" i="0" u="none" strike="noStrike" baseline="0"/>
              <a:t> </a:t>
            </a:r>
            <a:endParaRPr lang="en-US" sz="1800" b="1">
              <a:solidFill>
                <a:srgbClr val="FF000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rgbClr val="FF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4690443839644499"/>
          <c:y val="0.10446765607102662"/>
          <c:w val="0.77387824064705324"/>
          <c:h val="0.7581195884731232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Hydrate_Distribution!$B$129</c:f>
              <c:strCache>
                <c:ptCount val="1"/>
                <c:pt idx="0">
                  <c:v>T=216.65K, RH=100%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Hydrate_Distribution!$A$130:$A$135</c:f>
              <c:numCache>
                <c:formatCode>0</c:formatCode>
                <c:ptCount val="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</c:numCache>
            </c:numRef>
          </c:cat>
          <c:val>
            <c:numRef>
              <c:f>Hydrate_Distribution!$B$130:$B$135</c:f>
              <c:numCache>
                <c:formatCode>0.00E+00</c:formatCode>
                <c:ptCount val="6"/>
                <c:pt idx="0">
                  <c:v>610106.55754328542</c:v>
                </c:pt>
                <c:pt idx="1">
                  <c:v>116672.47185776749</c:v>
                </c:pt>
                <c:pt idx="2">
                  <c:v>1830371.296335564</c:v>
                </c:pt>
                <c:pt idx="3">
                  <c:v>307500.22121041367</c:v>
                </c:pt>
                <c:pt idx="4">
                  <c:v>11466.459416111064</c:v>
                </c:pt>
                <c:pt idx="5">
                  <c:v>23882.993636858224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55-6F43-8C2F-7CDD2A387A16}"/>
            </c:ext>
          </c:extLst>
        </c:ser>
        <c:ser>
          <c:idx val="1"/>
          <c:order val="1"/>
          <c:tx>
            <c:strRef>
              <c:f>Hydrate_Distribution!$C$129</c:f>
              <c:strCache>
                <c:ptCount val="1"/>
                <c:pt idx="0">
                  <c:v>T=216.65K, RH=50%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Hydrate_Distribution!$A$130:$A$135</c:f>
              <c:numCache>
                <c:formatCode>0</c:formatCode>
                <c:ptCount val="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</c:numCache>
            </c:numRef>
          </c:cat>
          <c:val>
            <c:numRef>
              <c:f>Hydrate_Distribution!$C$130:$C$135</c:f>
              <c:numCache>
                <c:formatCode>0.00E+00</c:formatCode>
                <c:ptCount val="6"/>
                <c:pt idx="0">
                  <c:v>1517500.7896437908</c:v>
                </c:pt>
                <c:pt idx="1">
                  <c:v>145098.07015251924</c:v>
                </c:pt>
                <c:pt idx="2">
                  <c:v>1138157.692778727</c:v>
                </c:pt>
                <c:pt idx="3">
                  <c:v>95604.575695233594</c:v>
                </c:pt>
                <c:pt idx="4">
                  <c:v>1782.5125180215471</c:v>
                </c:pt>
                <c:pt idx="5">
                  <c:v>1856.3592117071858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D55-6F43-8C2F-7CDD2A387A16}"/>
            </c:ext>
          </c:extLst>
        </c:ser>
        <c:ser>
          <c:idx val="2"/>
          <c:order val="2"/>
          <c:tx>
            <c:strRef>
              <c:f>Hydrate_Distribution!$D$129</c:f>
              <c:strCache>
                <c:ptCount val="1"/>
                <c:pt idx="0">
                  <c:v>T=216.65K, RH=20%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Hydrate_Distribution!$A$130:$A$135</c:f>
              <c:numCache>
                <c:formatCode>0</c:formatCode>
                <c:ptCount val="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</c:numCache>
            </c:numRef>
          </c:cat>
          <c:val>
            <c:numRef>
              <c:f>Hydrate_Distribution!$D$130:$D$135</c:f>
              <c:numCache>
                <c:formatCode>0.00E+00</c:formatCode>
                <c:ptCount val="6"/>
                <c:pt idx="0">
                  <c:v>2494999.9862795393</c:v>
                </c:pt>
                <c:pt idx="1">
                  <c:v>95425.237472120556</c:v>
                </c:pt>
                <c:pt idx="2">
                  <c:v>299408.44285514473</c:v>
                </c:pt>
                <c:pt idx="3">
                  <c:v>10060.053126329572</c:v>
                </c:pt>
                <c:pt idx="4">
                  <c:v>75.026411651292037</c:v>
                </c:pt>
                <c:pt idx="5">
                  <c:v>31.253855214390757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D55-6F43-8C2F-7CDD2A387A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03729103"/>
        <c:axId val="1077809615"/>
      </c:barChart>
      <c:catAx>
        <c:axId val="110372910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n</a:t>
                </a:r>
                <a:r>
                  <a:rPr lang="en-US" sz="1400" baseline="0"/>
                  <a:t> in Gly(W)n</a:t>
                </a:r>
                <a:endParaRPr lang="en-US" sz="14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77809615"/>
        <c:crosses val="autoZero"/>
        <c:auto val="1"/>
        <c:lblAlgn val="ctr"/>
        <c:lblOffset val="100"/>
        <c:noMultiLvlLbl val="0"/>
      </c:catAx>
      <c:valAx>
        <c:axId val="10778096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/>
                  <a:t>n(molecules/cm^3)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E+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37291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4775003407162046"/>
          <c:y val="0.10968260382638916"/>
          <c:w val="0.2517718672206064"/>
          <c:h val="0.2176353298621216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spc="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  <a:r>
              <a:rPr lang="en-US" sz="1800" b="1" i="0" u="none" strike="noStrike" baseline="0">
                <a:effectLst/>
              </a:rPr>
              <a:t>RH=100%</a:t>
            </a:r>
            <a:r>
              <a:rPr lang="en-US" sz="1800" b="1" i="0" u="none" strike="noStrike" baseline="0"/>
              <a:t> </a:t>
            </a:r>
            <a:endParaRPr lang="en-US" sz="1800" b="1">
              <a:solidFill>
                <a:srgbClr val="FF000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rgbClr val="FF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4690443839644499"/>
          <c:y val="0.10446765607102662"/>
          <c:w val="0.77387824064705324"/>
          <c:h val="0.75811958847312322"/>
        </c:manualLayout>
      </c:layout>
      <c:lineChart>
        <c:grouping val="standard"/>
        <c:varyColors val="0"/>
        <c:ser>
          <c:idx val="0"/>
          <c:order val="0"/>
          <c:tx>
            <c:strRef>
              <c:f>Hydrate_Distribution!$B$154</c:f>
              <c:strCache>
                <c:ptCount val="1"/>
                <c:pt idx="0">
                  <c:v>T=298K</c:v>
                </c:pt>
              </c:strCache>
            </c:strRef>
          </c:tx>
          <c:spPr>
            <a:ln w="38100" cap="rnd">
              <a:solidFill>
                <a:schemeClr val="accent6"/>
              </a:solidFill>
              <a:prstDash val="solid"/>
              <a:round/>
            </a:ln>
            <a:effectLst/>
          </c:spPr>
          <c:marker>
            <c:symbol val="triangle"/>
            <c:size val="1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Hydrate_Distribution!$A$155:$A$160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</c:numCache>
            </c:numRef>
          </c:cat>
          <c:val>
            <c:numRef>
              <c:f>Hydrate_Distribution!$B$155:$B$160</c:f>
              <c:numCache>
                <c:formatCode>0.00E+00</c:formatCode>
                <c:ptCount val="6"/>
                <c:pt idx="0">
                  <c:v>1336729.6284787275</c:v>
                </c:pt>
                <c:pt idx="1">
                  <c:v>233151.85771022347</c:v>
                </c:pt>
                <c:pt idx="2">
                  <c:v>1034111.3252489334</c:v>
                </c:pt>
                <c:pt idx="3">
                  <c:v>277977.50090341805</c:v>
                </c:pt>
                <c:pt idx="4">
                  <c:v>10509.783855406406</c:v>
                </c:pt>
                <c:pt idx="5">
                  <c:v>7519.9038032909157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10A-EB40-9CB0-457280D2FE44}"/>
            </c:ext>
          </c:extLst>
        </c:ser>
        <c:ser>
          <c:idx val="1"/>
          <c:order val="1"/>
          <c:tx>
            <c:strRef>
              <c:f>Hydrate_Distribution!$C$154</c:f>
              <c:strCache>
                <c:ptCount val="1"/>
                <c:pt idx="0">
                  <c:v>T=273K</c:v>
                </c:pt>
              </c:strCache>
            </c:strRef>
          </c:tx>
          <c:spPr>
            <a:ln w="38100" cap="rnd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x"/>
            <c:size val="15"/>
            <c:spPr>
              <a:noFill/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Hydrate_Distribution!$A$155:$A$160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</c:numCache>
            </c:numRef>
          </c:cat>
          <c:val>
            <c:numRef>
              <c:f>Hydrate_Distribution!$C$155:$C$160</c:f>
              <c:numCache>
                <c:formatCode>0.00E+00</c:formatCode>
                <c:ptCount val="6"/>
                <c:pt idx="0">
                  <c:v>1076135.5366256346</c:v>
                </c:pt>
                <c:pt idx="1">
                  <c:v>200167.12146908895</c:v>
                </c:pt>
                <c:pt idx="2">
                  <c:v>1283327.4932125979</c:v>
                </c:pt>
                <c:pt idx="3">
                  <c:v>315526.37395263615</c:v>
                </c:pt>
                <c:pt idx="4">
                  <c:v>12556.431140687597</c:v>
                </c:pt>
                <c:pt idx="5">
                  <c:v>12287.043599354549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10A-EB40-9CB0-457280D2FE44}"/>
            </c:ext>
          </c:extLst>
        </c:ser>
        <c:ser>
          <c:idx val="2"/>
          <c:order val="2"/>
          <c:tx>
            <c:strRef>
              <c:f>Hydrate_Distribution!$D$154</c:f>
              <c:strCache>
                <c:ptCount val="1"/>
                <c:pt idx="0">
                  <c:v>T=217K</c:v>
                </c:pt>
              </c:strCache>
            </c:strRef>
          </c:tx>
          <c:spPr>
            <a:ln w="381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1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Hydrate_Distribution!$A$155:$A$160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</c:numCache>
            </c:numRef>
          </c:cat>
          <c:val>
            <c:numRef>
              <c:f>Hydrate_Distribution!$D$155:$D$160</c:f>
              <c:numCache>
                <c:formatCode>0.00E+00</c:formatCode>
                <c:ptCount val="6"/>
                <c:pt idx="0">
                  <c:v>610106.55754328542</c:v>
                </c:pt>
                <c:pt idx="1">
                  <c:v>116672.47185776749</c:v>
                </c:pt>
                <c:pt idx="2">
                  <c:v>1830371.296335564</c:v>
                </c:pt>
                <c:pt idx="3">
                  <c:v>307500.22121041367</c:v>
                </c:pt>
                <c:pt idx="4">
                  <c:v>11466.459416111064</c:v>
                </c:pt>
                <c:pt idx="5">
                  <c:v>23882.993636858224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10A-EB40-9CB0-457280D2FE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3729103"/>
        <c:axId val="1077809615"/>
      </c:lineChart>
      <c:catAx>
        <c:axId val="110372910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n</a:t>
                </a:r>
                <a:r>
                  <a:rPr lang="en-US" sz="1400" baseline="0"/>
                  <a:t> in Gly(H2O)n</a:t>
                </a:r>
                <a:endParaRPr lang="en-US" sz="14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77809615"/>
        <c:crosses val="autoZero"/>
        <c:auto val="1"/>
        <c:lblAlgn val="ctr"/>
        <c:lblOffset val="100"/>
        <c:noMultiLvlLbl val="0"/>
      </c:catAx>
      <c:valAx>
        <c:axId val="10778096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/>
                  <a:t>n(molecules/cm^3)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E+0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37291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4775003407162046"/>
          <c:y val="0.10968260382638916"/>
          <c:w val="0.11346045101021489"/>
          <c:h val="0.1924860426955593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2857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spc="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  <a:r>
              <a:rPr lang="en-US" sz="1800" b="1" i="0" u="none" strike="noStrike" baseline="0">
                <a:effectLst/>
              </a:rPr>
              <a:t>T=298.15K </a:t>
            </a:r>
            <a:endParaRPr lang="en-US" sz="1800" b="1">
              <a:solidFill>
                <a:srgbClr val="FF000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rgbClr val="FF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4690443839644499"/>
          <c:y val="0.10446765607102662"/>
          <c:w val="0.77387824064705324"/>
          <c:h val="0.75811958847312322"/>
        </c:manualLayout>
      </c:layout>
      <c:lineChart>
        <c:grouping val="standard"/>
        <c:varyColors val="0"/>
        <c:ser>
          <c:idx val="0"/>
          <c:order val="0"/>
          <c:tx>
            <c:strRef>
              <c:f>Hydrate_Distribution!$B$180</c:f>
              <c:strCache>
                <c:ptCount val="1"/>
                <c:pt idx="0">
                  <c:v>RH=100%</c:v>
                </c:pt>
              </c:strCache>
            </c:strRef>
          </c:tx>
          <c:spPr>
            <a:ln w="38100" cap="rnd">
              <a:solidFill>
                <a:schemeClr val="accent6"/>
              </a:solidFill>
              <a:round/>
            </a:ln>
            <a:effectLst/>
          </c:spPr>
          <c:marker>
            <c:symbol val="triangle"/>
            <c:size val="1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Hydrate_Distribution!$A$181:$A$186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</c:numCache>
            </c:numRef>
          </c:cat>
          <c:val>
            <c:numRef>
              <c:f>Hydrate_Distribution!$B$181:$B$186</c:f>
              <c:numCache>
                <c:formatCode>0.00E+00</c:formatCode>
                <c:ptCount val="6"/>
                <c:pt idx="0">
                  <c:v>1336729.6284787275</c:v>
                </c:pt>
                <c:pt idx="1">
                  <c:v>233151.85771022347</c:v>
                </c:pt>
                <c:pt idx="2">
                  <c:v>1034111.3252489334</c:v>
                </c:pt>
                <c:pt idx="3">
                  <c:v>277977.50090341805</c:v>
                </c:pt>
                <c:pt idx="4">
                  <c:v>10509.783855406406</c:v>
                </c:pt>
                <c:pt idx="5">
                  <c:v>7519.9038032909157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896-AD44-8707-5C8567FDD72C}"/>
            </c:ext>
          </c:extLst>
        </c:ser>
        <c:ser>
          <c:idx val="1"/>
          <c:order val="1"/>
          <c:tx>
            <c:strRef>
              <c:f>Hydrate_Distribution!$C$180</c:f>
              <c:strCache>
                <c:ptCount val="1"/>
                <c:pt idx="0">
                  <c:v>RH=50%</c:v>
                </c:pt>
              </c:strCache>
            </c:strRef>
          </c:tx>
          <c:spPr>
            <a:ln w="38100" cap="rnd">
              <a:solidFill>
                <a:schemeClr val="accent5"/>
              </a:solidFill>
              <a:round/>
            </a:ln>
            <a:effectLst/>
          </c:spPr>
          <c:marker>
            <c:symbol val="x"/>
            <c:size val="15"/>
            <c:spPr>
              <a:noFill/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Hydrate_Distribution!$A$181:$A$186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</c:numCache>
            </c:numRef>
          </c:cat>
          <c:val>
            <c:numRef>
              <c:f>Hydrate_Distribution!$C$181:$C$186</c:f>
              <c:numCache>
                <c:formatCode>0.00E+00</c:formatCode>
                <c:ptCount val="6"/>
                <c:pt idx="0">
                  <c:v>2218355.9783342839</c:v>
                </c:pt>
                <c:pt idx="1">
                  <c:v>193462.38999723396</c:v>
                </c:pt>
                <c:pt idx="2">
                  <c:v>429037.21735409775</c:v>
                </c:pt>
                <c:pt idx="3">
                  <c:v>57664.339690864268</c:v>
                </c:pt>
                <c:pt idx="4">
                  <c:v>1090.0877667187203</c:v>
                </c:pt>
                <c:pt idx="5">
                  <c:v>389.98685680163413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896-AD44-8707-5C8567FDD72C}"/>
            </c:ext>
          </c:extLst>
        </c:ser>
        <c:ser>
          <c:idx val="2"/>
          <c:order val="2"/>
          <c:tx>
            <c:strRef>
              <c:f>Hydrate_Distribution!$D$180</c:f>
              <c:strCache>
                <c:ptCount val="1"/>
                <c:pt idx="0">
                  <c:v>RH=20%</c:v>
                </c:pt>
              </c:strCache>
            </c:strRef>
          </c:tx>
          <c:spPr>
            <a:ln w="381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1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Hydrate_Distribution!$A$181:$A$186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</c:numCache>
            </c:numRef>
          </c:cat>
          <c:val>
            <c:numRef>
              <c:f>Hydrate_Distribution!$D$181:$D$186</c:f>
              <c:numCache>
                <c:formatCode>0.00E+00</c:formatCode>
                <c:ptCount val="6"/>
                <c:pt idx="0">
                  <c:v>2716611.2304623066</c:v>
                </c:pt>
                <c:pt idx="1">
                  <c:v>94766.053144130259</c:v>
                </c:pt>
                <c:pt idx="2">
                  <c:v>84064.223007209774</c:v>
                </c:pt>
                <c:pt idx="3">
                  <c:v>4519.4288190019806</c:v>
                </c:pt>
                <c:pt idx="4">
                  <c:v>34.174147104163289</c:v>
                </c:pt>
                <c:pt idx="5">
                  <c:v>4.8904202468564133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896-AD44-8707-5C8567FDD7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3729103"/>
        <c:axId val="1077809615"/>
      </c:lineChart>
      <c:catAx>
        <c:axId val="110372910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n</a:t>
                </a:r>
                <a:r>
                  <a:rPr lang="en-US" sz="1400" baseline="0"/>
                  <a:t> in Gly(H2O)n</a:t>
                </a:r>
                <a:endParaRPr lang="en-US" sz="14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77809615"/>
        <c:crosses val="autoZero"/>
        <c:auto val="1"/>
        <c:lblAlgn val="ctr"/>
        <c:lblOffset val="100"/>
        <c:noMultiLvlLbl val="0"/>
      </c:catAx>
      <c:valAx>
        <c:axId val="10778096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/>
                  <a:t>n(molecules/cm^3)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E+0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37291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4775003407162046"/>
          <c:y val="0.10968260382638916"/>
          <c:w val="0.1337760463038308"/>
          <c:h val="0.1917569454131005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48558</xdr:colOff>
      <xdr:row>35</xdr:row>
      <xdr:rowOff>29135</xdr:rowOff>
    </xdr:from>
    <xdr:to>
      <xdr:col>16</xdr:col>
      <xdr:colOff>361079</xdr:colOff>
      <xdr:row>58</xdr:row>
      <xdr:rowOff>12451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52C094DD-B5CE-D545-8C73-6E711918844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37353</xdr:colOff>
      <xdr:row>81</xdr:row>
      <xdr:rowOff>12451</xdr:rowOff>
    </xdr:from>
    <xdr:to>
      <xdr:col>17</xdr:col>
      <xdr:colOff>237815</xdr:colOff>
      <xdr:row>103</xdr:row>
      <xdr:rowOff>194983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B81405F-65EB-C542-9310-8A1F32C174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37353</xdr:colOff>
      <xdr:row>127</xdr:row>
      <xdr:rowOff>12451</xdr:rowOff>
    </xdr:from>
    <xdr:to>
      <xdr:col>17</xdr:col>
      <xdr:colOff>237815</xdr:colOff>
      <xdr:row>149</xdr:row>
      <xdr:rowOff>194983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B38B1E3-3278-B24F-A4B8-BBEEEB8122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58391</xdr:colOff>
      <xdr:row>152</xdr:row>
      <xdr:rowOff>189771</xdr:rowOff>
    </xdr:from>
    <xdr:to>
      <xdr:col>17</xdr:col>
      <xdr:colOff>258853</xdr:colOff>
      <xdr:row>176</xdr:row>
      <xdr:rowOff>153337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4C3310B-FEB8-D24B-BF03-2EC9F4DF4F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14597</xdr:colOff>
      <xdr:row>179</xdr:row>
      <xdr:rowOff>29196</xdr:rowOff>
    </xdr:from>
    <xdr:to>
      <xdr:col>17</xdr:col>
      <xdr:colOff>210336</xdr:colOff>
      <xdr:row>203</xdr:row>
      <xdr:rowOff>41707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DA95440E-BA31-A143-9809-B2179A38ED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F6E76-6D5F-694F-80AD-73D6CC87FA37}">
  <dimension ref="A1:N9"/>
  <sheetViews>
    <sheetView workbookViewId="0">
      <selection activeCell="F23" sqref="F23"/>
    </sheetView>
  </sheetViews>
  <sheetFormatPr baseColWidth="10" defaultRowHeight="16"/>
  <cols>
    <col min="4" max="4" width="11.33203125" bestFit="1" customWidth="1"/>
  </cols>
  <sheetData>
    <row r="1" spans="1:14">
      <c r="C1" s="1"/>
      <c r="D1" s="2" t="s">
        <v>8</v>
      </c>
      <c r="E1" s="16"/>
      <c r="F1" s="97" t="s">
        <v>0</v>
      </c>
      <c r="G1" s="98"/>
      <c r="H1" s="99"/>
      <c r="I1" s="97" t="s">
        <v>1</v>
      </c>
      <c r="J1" s="98"/>
      <c r="K1" s="99"/>
      <c r="L1" s="97" t="s">
        <v>2</v>
      </c>
      <c r="M1" s="98"/>
      <c r="N1" s="99"/>
    </row>
    <row r="2" spans="1:14">
      <c r="A2" t="s">
        <v>12</v>
      </c>
      <c r="B2" t="s">
        <v>11</v>
      </c>
      <c r="C2" s="1"/>
      <c r="D2" s="11" t="s">
        <v>3</v>
      </c>
      <c r="E2" s="4" t="s">
        <v>4</v>
      </c>
      <c r="F2" s="11" t="s">
        <v>9</v>
      </c>
      <c r="G2" s="3" t="s">
        <v>5</v>
      </c>
      <c r="H2" s="4" t="s">
        <v>10</v>
      </c>
      <c r="I2" s="11" t="s">
        <v>9</v>
      </c>
      <c r="J2" s="3" t="s">
        <v>5</v>
      </c>
      <c r="K2" s="4" t="s">
        <v>10</v>
      </c>
      <c r="L2" s="3" t="s">
        <v>9</v>
      </c>
      <c r="M2" s="3" t="s">
        <v>5</v>
      </c>
      <c r="N2" s="4" t="s">
        <v>10</v>
      </c>
    </row>
    <row r="3" spans="1:14">
      <c r="A3">
        <v>0</v>
      </c>
      <c r="B3">
        <v>1</v>
      </c>
      <c r="C3" s="5" t="s">
        <v>6</v>
      </c>
      <c r="D3" s="14">
        <v>-76.430499999999995</v>
      </c>
      <c r="E3" s="7">
        <v>13.042999999999999</v>
      </c>
      <c r="F3" s="12">
        <v>1.722</v>
      </c>
      <c r="G3" s="7">
        <v>42.591999999999999</v>
      </c>
      <c r="H3" s="8">
        <v>5.5380000000000003</v>
      </c>
      <c r="I3" s="12">
        <v>2.1720000000000002</v>
      </c>
      <c r="J3" s="7">
        <v>44.438000000000002</v>
      </c>
      <c r="K3" s="8">
        <v>3.0779999999999998</v>
      </c>
      <c r="L3" s="7">
        <v>2.3719999999999999</v>
      </c>
      <c r="M3" s="7">
        <v>45.137999999999998</v>
      </c>
      <c r="N3" s="8">
        <v>1.958</v>
      </c>
    </row>
    <row r="4" spans="1:14">
      <c r="A4" s="54">
        <v>1</v>
      </c>
      <c r="B4">
        <v>0</v>
      </c>
      <c r="C4" s="6" t="s">
        <v>7</v>
      </c>
      <c r="D4" s="15">
        <v>-284.43483800000001</v>
      </c>
      <c r="E4" s="9">
        <v>48.548999999999999</v>
      </c>
      <c r="F4" s="13">
        <v>2.653</v>
      </c>
      <c r="G4" s="9">
        <v>69.528000000000006</v>
      </c>
      <c r="H4" s="10">
        <v>36.139000000000003</v>
      </c>
      <c r="I4" s="13">
        <v>3.7010000000000001</v>
      </c>
      <c r="J4" s="9">
        <v>73.811999999999998</v>
      </c>
      <c r="K4" s="10">
        <v>32.088000000000001</v>
      </c>
      <c r="L4" s="9">
        <v>4.2149999999999999</v>
      </c>
      <c r="M4" s="9">
        <v>75.613</v>
      </c>
      <c r="N4" s="10">
        <v>30.22</v>
      </c>
    </row>
    <row r="5" spans="1:14">
      <c r="A5" s="54">
        <v>1</v>
      </c>
      <c r="B5" s="38">
        <v>1</v>
      </c>
      <c r="C5" s="29" t="s">
        <v>13</v>
      </c>
      <c r="D5" s="30">
        <v>-360.88481000000002</v>
      </c>
      <c r="E5" s="32">
        <v>63.96</v>
      </c>
      <c r="F5" s="34">
        <v>3.61</v>
      </c>
      <c r="G5" s="32">
        <v>80.12</v>
      </c>
      <c r="H5" s="36">
        <v>50.22</v>
      </c>
      <c r="I5" s="32">
        <v>5.12</v>
      </c>
      <c r="J5" s="32">
        <v>86.27</v>
      </c>
      <c r="K5" s="32">
        <v>45.52</v>
      </c>
      <c r="L5" s="34">
        <v>5.85</v>
      </c>
      <c r="M5" s="32">
        <v>88.83</v>
      </c>
      <c r="N5" s="36">
        <v>43.33</v>
      </c>
    </row>
    <row r="6" spans="1:14">
      <c r="A6" s="54">
        <v>1</v>
      </c>
      <c r="B6" s="38">
        <v>2</v>
      </c>
      <c r="C6" s="38" t="s">
        <v>14</v>
      </c>
      <c r="D6" s="39">
        <v>-437.33762999999999</v>
      </c>
      <c r="E6" s="41">
        <v>79.33</v>
      </c>
      <c r="F6" s="43">
        <v>4.53</v>
      </c>
      <c r="G6" s="41">
        <v>90.86</v>
      </c>
      <c r="H6" s="45">
        <v>64.17</v>
      </c>
      <c r="I6" s="41">
        <v>6.46</v>
      </c>
      <c r="J6" s="41">
        <v>98.78</v>
      </c>
      <c r="K6" s="41">
        <v>58.81</v>
      </c>
      <c r="L6" s="43">
        <v>7.4</v>
      </c>
      <c r="M6" s="41">
        <v>102.06</v>
      </c>
      <c r="N6" s="45">
        <v>56.3</v>
      </c>
    </row>
    <row r="7" spans="1:14">
      <c r="A7" s="54">
        <v>1</v>
      </c>
      <c r="B7" s="38">
        <v>3</v>
      </c>
      <c r="C7" s="38" t="s">
        <v>15</v>
      </c>
      <c r="D7" s="39">
        <v>-513.78620000000001</v>
      </c>
      <c r="E7" s="41">
        <v>94.52</v>
      </c>
      <c r="F7" s="43">
        <v>5.67</v>
      </c>
      <c r="G7" s="41">
        <v>105.08</v>
      </c>
      <c r="H7" s="45">
        <v>77.42</v>
      </c>
      <c r="I7" s="41">
        <v>8.08</v>
      </c>
      <c r="J7" s="41">
        <v>114.94</v>
      </c>
      <c r="K7" s="41">
        <v>71.19</v>
      </c>
      <c r="L7" s="43">
        <v>9.23</v>
      </c>
      <c r="M7" s="41">
        <v>119</v>
      </c>
      <c r="N7" s="45">
        <v>68.27</v>
      </c>
    </row>
    <row r="8" spans="1:14">
      <c r="A8" s="54">
        <v>1</v>
      </c>
      <c r="B8" s="38">
        <v>4</v>
      </c>
      <c r="C8" s="38" t="s">
        <v>16</v>
      </c>
      <c r="D8" s="39">
        <v>-590.23667</v>
      </c>
      <c r="E8" s="41">
        <v>109.8</v>
      </c>
      <c r="F8" s="43">
        <v>6.03</v>
      </c>
      <c r="G8" s="41">
        <v>104.98</v>
      </c>
      <c r="H8" s="45">
        <v>91.3</v>
      </c>
      <c r="I8" s="41">
        <v>8.7799999999999994</v>
      </c>
      <c r="J8" s="41">
        <v>116.21</v>
      </c>
      <c r="K8" s="41">
        <v>84.4</v>
      </c>
      <c r="L8" s="43">
        <v>10.11</v>
      </c>
      <c r="M8" s="41">
        <v>120.87</v>
      </c>
      <c r="N8" s="45">
        <v>81.14</v>
      </c>
    </row>
    <row r="9" spans="1:14">
      <c r="A9" s="54">
        <v>1</v>
      </c>
      <c r="B9" s="46">
        <v>5</v>
      </c>
      <c r="C9" s="46" t="s">
        <v>17</v>
      </c>
      <c r="D9" s="47">
        <v>-666.68844999999999</v>
      </c>
      <c r="E9" s="49">
        <v>125.8</v>
      </c>
      <c r="F9" s="51">
        <v>7.26</v>
      </c>
      <c r="G9" s="49">
        <v>121.7</v>
      </c>
      <c r="H9" s="53">
        <v>106.69</v>
      </c>
      <c r="I9" s="49">
        <v>10.47</v>
      </c>
      <c r="J9" s="49">
        <v>134.83000000000001</v>
      </c>
      <c r="K9" s="49">
        <v>99.44</v>
      </c>
      <c r="L9" s="51">
        <v>12.01</v>
      </c>
      <c r="M9" s="49">
        <v>140.24</v>
      </c>
      <c r="N9" s="53">
        <v>96</v>
      </c>
    </row>
  </sheetData>
  <mergeCells count="3">
    <mergeCell ref="F1:H1"/>
    <mergeCell ref="I1:K1"/>
    <mergeCell ref="L1:N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5DE023-E5C3-9342-9E71-1D6F97C88AFF}">
  <dimension ref="A2:S9"/>
  <sheetViews>
    <sheetView workbookViewId="0">
      <selection activeCell="D14" sqref="D14"/>
    </sheetView>
  </sheetViews>
  <sheetFormatPr baseColWidth="10" defaultRowHeight="16"/>
  <sheetData>
    <row r="2" spans="1:19">
      <c r="B2" s="56"/>
      <c r="C2" s="56"/>
      <c r="D2" s="100" t="s">
        <v>18</v>
      </c>
      <c r="E2" s="101"/>
      <c r="F2" s="101"/>
      <c r="G2" s="101"/>
      <c r="H2" s="101"/>
      <c r="I2" s="101"/>
      <c r="J2" s="101"/>
      <c r="K2" s="102"/>
      <c r="L2" s="103" t="s">
        <v>19</v>
      </c>
      <c r="M2" s="104"/>
      <c r="N2" s="104"/>
      <c r="O2" s="104"/>
      <c r="P2" s="104"/>
      <c r="Q2" s="104"/>
      <c r="R2" s="104"/>
      <c r="S2" s="105"/>
    </row>
    <row r="3" spans="1:19">
      <c r="B3" s="57"/>
      <c r="C3" s="58"/>
      <c r="D3" s="57" t="s">
        <v>8</v>
      </c>
      <c r="E3" s="59"/>
      <c r="F3" s="108">
        <v>216.65</v>
      </c>
      <c r="G3" s="107"/>
      <c r="H3" s="108">
        <v>273.14999999999998</v>
      </c>
      <c r="I3" s="107"/>
      <c r="J3" s="108">
        <v>298.14999999999998</v>
      </c>
      <c r="K3" s="107"/>
      <c r="L3" s="106"/>
      <c r="M3" s="107"/>
      <c r="N3" s="108">
        <v>216.65</v>
      </c>
      <c r="O3" s="107"/>
      <c r="P3" s="108">
        <v>273.14999999999998</v>
      </c>
      <c r="Q3" s="107"/>
      <c r="R3" s="106">
        <v>298.14999999999998</v>
      </c>
      <c r="S3" s="107"/>
    </row>
    <row r="4" spans="1:19">
      <c r="A4" s="63" t="s">
        <v>12</v>
      </c>
      <c r="B4" s="95" t="s">
        <v>11</v>
      </c>
      <c r="C4" s="85" t="s">
        <v>21</v>
      </c>
      <c r="D4" s="61" t="s">
        <v>3</v>
      </c>
      <c r="E4" s="60" t="s">
        <v>22</v>
      </c>
      <c r="F4" s="61" t="s">
        <v>23</v>
      </c>
      <c r="G4" s="60" t="s">
        <v>24</v>
      </c>
      <c r="H4" s="61" t="s">
        <v>23</v>
      </c>
      <c r="I4" s="60" t="s">
        <v>24</v>
      </c>
      <c r="J4" s="61" t="s">
        <v>23</v>
      </c>
      <c r="K4" s="60" t="s">
        <v>24</v>
      </c>
      <c r="L4" s="85" t="s">
        <v>3</v>
      </c>
      <c r="M4" s="60" t="s">
        <v>22</v>
      </c>
      <c r="N4" s="61" t="s">
        <v>23</v>
      </c>
      <c r="O4" s="60" t="s">
        <v>24</v>
      </c>
      <c r="P4" s="61" t="s">
        <v>25</v>
      </c>
      <c r="Q4" s="60" t="s">
        <v>24</v>
      </c>
      <c r="R4" s="62" t="s">
        <v>23</v>
      </c>
      <c r="S4" s="60" t="s">
        <v>24</v>
      </c>
    </row>
    <row r="5" spans="1:19">
      <c r="A5" s="17">
        <f>Raw_Energies!A5</f>
        <v>1</v>
      </c>
      <c r="B5" s="17">
        <f>Raw_Energies!B5</f>
        <v>1</v>
      </c>
      <c r="C5" s="92" t="s">
        <v>13</v>
      </c>
      <c r="D5" s="86">
        <f>(Raw_Energies!D5-Raw_Energies!$A5*Raw_Energies!D$4-Raw_Energies!$B5*Raw_Energies!D$3)*627.51</f>
        <v>-12.218874720004695</v>
      </c>
      <c r="E5" s="87">
        <f>D5+(Raw_Energies!E5-Raw_Energies!$A5*Raw_Energies!E$4-Raw_Energies!$B5*Raw_Energies!E$3)</f>
        <v>-9.8508747200046933</v>
      </c>
      <c r="F5" s="86">
        <f>E5+(Raw_Energies!F5-Raw_Energies!$A5*Raw_Energies!F$4-Raw_Energies!$B5*Raw_Energies!F$3)</f>
        <v>-10.615874720004694</v>
      </c>
      <c r="G5" s="87">
        <f>F5-(Raw_Energies!G5-Raw_Energies!$A5*Raw_Energies!G$4-Raw_Energies!$B5*Raw_Energies!G$3)*F$3/1000</f>
        <v>-3.6830747200046936</v>
      </c>
      <c r="H5" s="86">
        <f>E5+(Raw_Energies!I5-Raw_Energies!$A5*Raw_Energies!I$4-Raw_Energies!$B5*Raw_Energies!I$3)</f>
        <v>-10.603874720004693</v>
      </c>
      <c r="I5" s="87">
        <f>H5-(Raw_Energies!J5-Raw_Energies!$A5*Raw_Energies!J$4-Raw_Energies!$B5*Raw_Energies!J$3)*H$3/1000</f>
        <v>-1.868537720004694</v>
      </c>
      <c r="J5" s="86">
        <f>E5+(Raw_Energies!L5-Raw_Energies!$A5*Raw_Energies!L$4-Raw_Energies!$B5*Raw_Energies!L$3)</f>
        <v>-10.587874720004693</v>
      </c>
      <c r="K5" s="87">
        <f>J5-(Raw_Energies!M5-Raw_Energies!$A5*Raw_Energies!M$4-Raw_Energies!$B5*Raw_Energies!M$3)*J$3/1000</f>
        <v>-1.0706285700046951</v>
      </c>
      <c r="L5" s="18">
        <f>D5</f>
        <v>-12.218874720004695</v>
      </c>
      <c r="M5" s="20">
        <f t="shared" ref="M5:S5" si="0">E5</f>
        <v>-9.8508747200046933</v>
      </c>
      <c r="N5" s="19">
        <f t="shared" si="0"/>
        <v>-10.615874720004694</v>
      </c>
      <c r="O5" s="20">
        <f t="shared" si="0"/>
        <v>-3.6830747200046936</v>
      </c>
      <c r="P5" s="19">
        <f t="shared" si="0"/>
        <v>-10.603874720004693</v>
      </c>
      <c r="Q5" s="20">
        <f t="shared" si="0"/>
        <v>-1.868537720004694</v>
      </c>
      <c r="R5" s="18">
        <f t="shared" si="0"/>
        <v>-10.587874720004693</v>
      </c>
      <c r="S5" s="20">
        <f t="shared" si="0"/>
        <v>-1.0706285700046951</v>
      </c>
    </row>
    <row r="6" spans="1:19">
      <c r="A6" s="17">
        <f>Raw_Energies!A6</f>
        <v>1</v>
      </c>
      <c r="B6" s="17">
        <f>Raw_Energies!B6</f>
        <v>2</v>
      </c>
      <c r="C6" s="93" t="s">
        <v>14</v>
      </c>
      <c r="D6" s="86">
        <f>(Raw_Energies!D6-Raw_Energies!$A6*Raw_Energies!D$4-Raw_Energies!$B6*Raw_Energies!D$3)*627.51</f>
        <v>-26.224897919991673</v>
      </c>
      <c r="E6" s="87">
        <f>D6+(Raw_Energies!E6-Raw_Energies!$A6*Raw_Energies!E$4-Raw_Energies!$B6*Raw_Energies!E$3)</f>
        <v>-21.529897919991672</v>
      </c>
      <c r="F6" s="86">
        <f>E6+(Raw_Energies!F6-Raw_Energies!$A6*Raw_Energies!F$4-Raw_Energies!$B6*Raw_Energies!F$3)</f>
        <v>-23.096897919991672</v>
      </c>
      <c r="G6" s="87">
        <f>F6-(Raw_Energies!G6-Raw_Energies!$A6*Raw_Energies!G$4-Raw_Energies!$B6*Raw_Energies!G$3)*F$3/1000</f>
        <v>-9.2633621199916707</v>
      </c>
      <c r="H6" s="86">
        <f>E6+(Raw_Energies!I6-Raw_Energies!$A6*Raw_Energies!I$4-Raw_Energies!$B6*Raw_Energies!I$3)</f>
        <v>-23.114897919991673</v>
      </c>
      <c r="I6" s="87">
        <f>H6-(Raw_Energies!J6-Raw_Energies!$A6*Raw_Energies!J$4-Raw_Energies!$B6*Raw_Energies!J$3)*H$3/1000</f>
        <v>-5.6584277199916748</v>
      </c>
      <c r="J6" s="86">
        <f>E6+(Raw_Energies!L6-Raw_Energies!$A6*Raw_Energies!L$4-Raw_Energies!$B6*Raw_Energies!L$3)</f>
        <v>-23.088897919991673</v>
      </c>
      <c r="K6" s="87">
        <f>J6-(Raw_Energies!M6-Raw_Energies!$A6*Raw_Energies!M$4-Raw_Energies!$B6*Raw_Energies!M$3)*J$3/1000</f>
        <v>-4.0582815699916779</v>
      </c>
      <c r="L6" s="64">
        <f>D6-D5</f>
        <v>-14.006023199986977</v>
      </c>
      <c r="M6" s="24">
        <f t="shared" ref="M6:S9" si="1">E6-E5</f>
        <v>-11.679023199986979</v>
      </c>
      <c r="N6" s="23">
        <f t="shared" si="1"/>
        <v>-12.481023199986979</v>
      </c>
      <c r="O6" s="24">
        <f t="shared" si="1"/>
        <v>-5.5802873999869771</v>
      </c>
      <c r="P6" s="23">
        <f t="shared" si="1"/>
        <v>-12.51102319998698</v>
      </c>
      <c r="Q6" s="24">
        <f t="shared" si="1"/>
        <v>-3.7898899999869808</v>
      </c>
      <c r="R6" s="22">
        <f t="shared" si="1"/>
        <v>-12.50102319998698</v>
      </c>
      <c r="S6" s="24">
        <f t="shared" si="1"/>
        <v>-2.9876529999869827</v>
      </c>
    </row>
    <row r="7" spans="1:19">
      <c r="A7" s="17">
        <f>Raw_Energies!A7</f>
        <v>1</v>
      </c>
      <c r="B7" s="17">
        <f>Raw_Energies!B7</f>
        <v>3</v>
      </c>
      <c r="C7" s="93" t="s">
        <v>15</v>
      </c>
      <c r="D7" s="86">
        <f>(Raw_Energies!D7-Raw_Energies!$A7*Raw_Energies!D$4-Raw_Energies!$B7*Raw_Energies!D$3)*627.51</f>
        <v>-37.564003620006041</v>
      </c>
      <c r="E7" s="87">
        <f>D7+(Raw_Energies!E7-Raw_Energies!$A7*Raw_Energies!E$4-Raw_Energies!$B7*Raw_Energies!E$3)</f>
        <v>-30.722003620006042</v>
      </c>
      <c r="F7" s="86">
        <f>E7+(Raw_Energies!F7-Raw_Energies!$A7*Raw_Energies!F$4-Raw_Energies!$B7*Raw_Energies!F$3)</f>
        <v>-32.871003620006043</v>
      </c>
      <c r="G7" s="87">
        <f>F7-(Raw_Energies!G7-Raw_Energies!$A7*Raw_Energies!G$4-Raw_Energies!$B7*Raw_Energies!G$3)*F$3/1000</f>
        <v>-12.890674020006042</v>
      </c>
      <c r="H7" s="86">
        <f>E7+(Raw_Energies!I7-Raw_Energies!$A7*Raw_Energies!I$4-Raw_Energies!$B7*Raw_Energies!I$3)</f>
        <v>-32.859003620006042</v>
      </c>
      <c r="I7" s="87">
        <f>H7-(Raw_Energies!J7-Raw_Energies!$A7*Raw_Energies!J$4-Raw_Energies!$B7*Raw_Energies!J$3)*H$3/1000</f>
        <v>-7.6783977200060392</v>
      </c>
      <c r="J7" s="86">
        <f>E7+(Raw_Energies!L7-Raw_Energies!$A7*Raw_Energies!L$4-Raw_Energies!$B7*Raw_Energies!L$3)</f>
        <v>-32.823003620006041</v>
      </c>
      <c r="K7" s="87">
        <f>J7-(Raw_Energies!M7-Raw_Energies!$A7*Raw_Energies!M$4-Raw_Energies!$B7*Raw_Energies!M$3)*J$3/1000</f>
        <v>-5.3851535700060467</v>
      </c>
      <c r="L7" s="64">
        <f t="shared" ref="L7:L9" si="2">D7-D6</f>
        <v>-11.339105700014368</v>
      </c>
      <c r="M7" s="24">
        <f t="shared" si="1"/>
        <v>-9.1921057000143698</v>
      </c>
      <c r="N7" s="23">
        <f t="shared" si="1"/>
        <v>-9.7741057000143705</v>
      </c>
      <c r="O7" s="24">
        <f t="shared" si="1"/>
        <v>-3.6273119000143712</v>
      </c>
      <c r="P7" s="23">
        <f t="shared" si="1"/>
        <v>-9.7441057000143694</v>
      </c>
      <c r="Q7" s="24">
        <f t="shared" si="1"/>
        <v>-2.0199700000143643</v>
      </c>
      <c r="R7" s="22">
        <f t="shared" si="1"/>
        <v>-9.7341057000143678</v>
      </c>
      <c r="S7" s="24">
        <f t="shared" si="1"/>
        <v>-1.3268720000143688</v>
      </c>
    </row>
    <row r="8" spans="1:19">
      <c r="A8" s="17">
        <f>Raw_Energies!A8</f>
        <v>1</v>
      </c>
      <c r="B8" s="17">
        <f>Raw_Energies!B8</f>
        <v>4</v>
      </c>
      <c r="C8" s="93" t="s">
        <v>16</v>
      </c>
      <c r="D8" s="88">
        <v>-50.1</v>
      </c>
      <c r="E8" s="89">
        <v>-40.340000000000003</v>
      </c>
      <c r="F8" s="88">
        <v>-43.48</v>
      </c>
      <c r="G8" s="89">
        <v>-15.87</v>
      </c>
      <c r="H8" s="88">
        <v>-43.54</v>
      </c>
      <c r="I8" s="89">
        <v>-8.7100000000000009</v>
      </c>
      <c r="J8" s="88">
        <v>-43.51</v>
      </c>
      <c r="K8" s="89">
        <v>-5.55</v>
      </c>
      <c r="L8" s="64">
        <f t="shared" si="2"/>
        <v>-12.535996379993961</v>
      </c>
      <c r="M8" s="24">
        <f t="shared" si="1"/>
        <v>-9.6179963799939614</v>
      </c>
      <c r="N8" s="23">
        <f t="shared" si="1"/>
        <v>-10.608996379993954</v>
      </c>
      <c r="O8" s="24">
        <f t="shared" si="1"/>
        <v>-2.9793259799939573</v>
      </c>
      <c r="P8" s="23">
        <f t="shared" si="1"/>
        <v>-10.680996379993957</v>
      </c>
      <c r="Q8" s="24">
        <f t="shared" si="1"/>
        <v>-1.0316022799939617</v>
      </c>
      <c r="R8" s="22">
        <f t="shared" si="1"/>
        <v>-10.686996379993957</v>
      </c>
      <c r="S8" s="24">
        <f t="shared" si="1"/>
        <v>-0.16484642999395316</v>
      </c>
    </row>
    <row r="9" spans="1:19">
      <c r="A9" s="25">
        <f>Raw_Energies!A9</f>
        <v>1</v>
      </c>
      <c r="B9" s="25">
        <f>Raw_Energies!B9</f>
        <v>5</v>
      </c>
      <c r="C9" s="94" t="s">
        <v>17</v>
      </c>
      <c r="D9" s="90">
        <f>(Raw_Energies!D9-Raw_Energies!$A9*Raw_Energies!D$4-Raw_Energies!$B9*Raw_Energies!D$3)*627.51</f>
        <v>-63.448791120000337</v>
      </c>
      <c r="E9" s="91">
        <f>D9+(Raw_Energies!E9-Raw_Energies!$A9*Raw_Energies!E$4-Raw_Energies!$B9*Raw_Energies!E$3)</f>
        <v>-51.412791120000335</v>
      </c>
      <c r="F9" s="90">
        <f>E9+(Raw_Energies!F9-Raw_Energies!$A9*Raw_Energies!F$4-Raw_Energies!$B9*Raw_Energies!F$3)</f>
        <v>-55.415791120000335</v>
      </c>
      <c r="G9" s="91">
        <f>F9-(Raw_Energies!G9-Raw_Energies!$A9*Raw_Energies!G$4-Raw_Energies!$B9*Raw_Energies!G$3)*F$3/1000</f>
        <v>-20.581070920000336</v>
      </c>
      <c r="H9" s="90">
        <f>E9+(Raw_Energies!I9-Raw_Energies!$A9*Raw_Energies!I$4-Raw_Energies!$B9*Raw_Energies!I$3)</f>
        <v>-55.503791120000336</v>
      </c>
      <c r="I9" s="91">
        <f>H9-(Raw_Energies!J9-Raw_Energies!$A9*Raw_Energies!J$4-Raw_Energies!$B9*Raw_Energies!J$3)*H$3/1000</f>
        <v>-11.479659320000351</v>
      </c>
      <c r="J9" s="90">
        <f>E9+(Raw_Energies!L9-Raw_Energies!$A9*Raw_Energies!L$4-Raw_Energies!$B9*Raw_Energies!L$3)</f>
        <v>-55.477791120000333</v>
      </c>
      <c r="K9" s="91">
        <f>J9-(Raw_Energies!M9-Raw_Energies!$A9*Raw_Energies!M$4-Raw_Energies!$B9*Raw_Energies!M$3)*J$3/1000</f>
        <v>-7.4568576700003462</v>
      </c>
      <c r="L9" s="26">
        <f t="shared" si="2"/>
        <v>-13.348791120000335</v>
      </c>
      <c r="M9" s="28">
        <f t="shared" si="1"/>
        <v>-11.072791120000332</v>
      </c>
      <c r="N9" s="27">
        <f t="shared" si="1"/>
        <v>-11.935791120000339</v>
      </c>
      <c r="O9" s="28">
        <f t="shared" si="1"/>
        <v>-4.7110709200003367</v>
      </c>
      <c r="P9" s="27">
        <f t="shared" si="1"/>
        <v>-11.963791120000337</v>
      </c>
      <c r="Q9" s="28">
        <f t="shared" si="1"/>
        <v>-2.7696593200003505</v>
      </c>
      <c r="R9" s="26">
        <f t="shared" si="1"/>
        <v>-11.967791120000335</v>
      </c>
      <c r="S9" s="28">
        <f t="shared" si="1"/>
        <v>-1.9068576700003463</v>
      </c>
    </row>
  </sheetData>
  <mergeCells count="9">
    <mergeCell ref="D2:K2"/>
    <mergeCell ref="L2:S2"/>
    <mergeCell ref="R3:S3"/>
    <mergeCell ref="F3:G3"/>
    <mergeCell ref="H3:I3"/>
    <mergeCell ref="J3:K3"/>
    <mergeCell ref="L3:M3"/>
    <mergeCell ref="N3:O3"/>
    <mergeCell ref="P3:Q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4FC9E-2782-984B-9419-6A92AAE9D770}">
  <dimension ref="A1:AL216"/>
  <sheetViews>
    <sheetView tabSelected="1" topLeftCell="D153" zoomScale="85" zoomScaleNormal="85" workbookViewId="0">
      <selection activeCell="W201" sqref="W201"/>
    </sheetView>
  </sheetViews>
  <sheetFormatPr baseColWidth="10" defaultRowHeight="16"/>
  <cols>
    <col min="1" max="1" width="15" customWidth="1"/>
    <col min="2" max="2" width="14.1640625" customWidth="1"/>
    <col min="3" max="4" width="11" bestFit="1" customWidth="1"/>
    <col min="5" max="12" width="9.33203125" customWidth="1"/>
    <col min="13" max="13" width="11.83203125" bestFit="1" customWidth="1"/>
    <col min="14" max="15" width="11.1640625" bestFit="1" customWidth="1"/>
    <col min="16" max="20" width="11" bestFit="1" customWidth="1"/>
    <col min="21" max="21" width="4.6640625" customWidth="1"/>
    <col min="22" max="22" width="5" customWidth="1"/>
    <col min="23" max="23" width="12.1640625" bestFit="1" customWidth="1"/>
    <col min="34" max="34" width="5" customWidth="1"/>
    <col min="35" max="35" width="6" customWidth="1"/>
  </cols>
  <sheetData>
    <row r="1" spans="1:28">
      <c r="C1" t="s">
        <v>44</v>
      </c>
      <c r="E1" s="115" t="s">
        <v>19</v>
      </c>
      <c r="F1" s="116"/>
      <c r="G1" s="116"/>
      <c r="H1" s="116"/>
      <c r="I1" s="116"/>
      <c r="J1" s="116"/>
      <c r="K1" s="116"/>
      <c r="L1" s="117"/>
    </row>
    <row r="2" spans="1:28">
      <c r="A2" t="s">
        <v>37</v>
      </c>
      <c r="B2" s="68">
        <v>1.9870000000000001E-3</v>
      </c>
      <c r="E2" s="115">
        <v>0</v>
      </c>
      <c r="F2" s="117"/>
      <c r="G2" s="115">
        <v>216.65</v>
      </c>
      <c r="H2" s="117"/>
      <c r="I2" s="115">
        <v>273.14999999999998</v>
      </c>
      <c r="J2" s="117"/>
      <c r="K2" s="115">
        <v>298.14999999999998</v>
      </c>
      <c r="L2" s="117"/>
      <c r="M2" s="110" t="s">
        <v>49</v>
      </c>
      <c r="N2" s="111"/>
      <c r="O2" s="112"/>
    </row>
    <row r="3" spans="1:28">
      <c r="A3" t="s">
        <v>36</v>
      </c>
      <c r="B3">
        <v>8.3144720000000003</v>
      </c>
      <c r="D3" s="73" t="s">
        <v>20</v>
      </c>
      <c r="E3" s="77" t="s">
        <v>3</v>
      </c>
      <c r="F3" s="78" t="s">
        <v>22</v>
      </c>
      <c r="G3" s="77" t="s">
        <v>23</v>
      </c>
      <c r="H3" s="79" t="s">
        <v>24</v>
      </c>
      <c r="I3" s="78" t="s">
        <v>23</v>
      </c>
      <c r="J3" s="78" t="s">
        <v>24</v>
      </c>
      <c r="K3" s="77" t="s">
        <v>23</v>
      </c>
      <c r="L3" s="79" t="s">
        <v>24</v>
      </c>
      <c r="M3" s="72">
        <v>216.65</v>
      </c>
      <c r="N3" s="71">
        <v>273.14999999999998</v>
      </c>
      <c r="O3" s="70">
        <v>298.14999999999998</v>
      </c>
    </row>
    <row r="4" spans="1:28">
      <c r="A4" t="s">
        <v>35</v>
      </c>
      <c r="B4" s="68">
        <v>6.6259999999999998E-34</v>
      </c>
      <c r="D4" s="74">
        <v>1</v>
      </c>
      <c r="E4" s="33">
        <f>Binding_Energies!L5</f>
        <v>-12.218874720004695</v>
      </c>
      <c r="F4" s="31">
        <f>Binding_Energies!M5</f>
        <v>-9.8508747200046933</v>
      </c>
      <c r="G4" s="31">
        <f>Binding_Energies!N5</f>
        <v>-10.615874720004694</v>
      </c>
      <c r="H4" s="31">
        <f>Binding_Energies!O5</f>
        <v>-3.6830747200046936</v>
      </c>
      <c r="I4" s="31">
        <f>Binding_Energies!P5</f>
        <v>-10.603874720004693</v>
      </c>
      <c r="J4" s="31">
        <f>Binding_Energies!Q5</f>
        <v>-1.868537720004694</v>
      </c>
      <c r="K4" s="31">
        <f>Binding_Energies!R5</f>
        <v>-10.587874720004693</v>
      </c>
      <c r="L4" s="35">
        <f>Binding_Energies!S5</f>
        <v>-1.0706285700046951</v>
      </c>
      <c r="M4" s="76">
        <f>EXP(-H4/($B$2*M$3))</f>
        <v>5196.1274106113415</v>
      </c>
      <c r="N4" s="40">
        <f>EXP(-J4/($B$2*N$3))</f>
        <v>31.272173580025356</v>
      </c>
      <c r="O4" s="44">
        <f>EXP(-L4/($B$2*O$3))</f>
        <v>6.0933603290497391</v>
      </c>
    </row>
    <row r="5" spans="1:28">
      <c r="A5" t="s">
        <v>34</v>
      </c>
      <c r="B5">
        <v>4184</v>
      </c>
      <c r="D5" s="74">
        <v>2</v>
      </c>
      <c r="E5" s="42">
        <f>Binding_Energies!L6</f>
        <v>-14.006023199986977</v>
      </c>
      <c r="F5" s="76">
        <f>Binding_Energies!M6</f>
        <v>-11.679023199986979</v>
      </c>
      <c r="G5" s="76">
        <f>Binding_Energies!N6</f>
        <v>-12.481023199986979</v>
      </c>
      <c r="H5" s="76">
        <f>Binding_Energies!O6</f>
        <v>-5.5802873999869771</v>
      </c>
      <c r="I5" s="76">
        <f>Binding_Energies!P6</f>
        <v>-12.51102319998698</v>
      </c>
      <c r="J5" s="76">
        <f>Binding_Energies!Q6</f>
        <v>-3.7898899999869808</v>
      </c>
      <c r="K5" s="76">
        <f>Binding_Energies!R6</f>
        <v>-12.50102319998698</v>
      </c>
      <c r="L5" s="44">
        <f>Binding_Energies!S6</f>
        <v>-2.9876529999869827</v>
      </c>
      <c r="M5" s="76">
        <f t="shared" ref="M5:M8" si="0">EXP(-H5/($B$2*M$3))</f>
        <v>426273.05645747483</v>
      </c>
      <c r="N5" s="40">
        <f t="shared" ref="N5:N8" si="1">EXP(-J5/($B$2*N$3))</f>
        <v>1077.8964757690585</v>
      </c>
      <c r="O5" s="44">
        <f t="shared" ref="O5:O8" si="2">EXP(-L5/($B$2*O$3))</f>
        <v>154.9494250333542</v>
      </c>
    </row>
    <row r="6" spans="1:28">
      <c r="A6" t="s">
        <v>33</v>
      </c>
      <c r="B6" s="68">
        <v>1.6605388599999999E-27</v>
      </c>
      <c r="D6" s="74">
        <v>3</v>
      </c>
      <c r="E6" s="42">
        <f>Binding_Energies!L7</f>
        <v>-11.339105700014368</v>
      </c>
      <c r="F6" s="76">
        <f>Binding_Energies!M7</f>
        <v>-9.1921057000143698</v>
      </c>
      <c r="G6" s="76">
        <f>Binding_Energies!N7</f>
        <v>-9.7741057000143705</v>
      </c>
      <c r="H6" s="76">
        <f>Binding_Energies!O7</f>
        <v>-3.6273119000143712</v>
      </c>
      <c r="I6" s="76">
        <f>Binding_Energies!P7</f>
        <v>-9.7441057000143694</v>
      </c>
      <c r="J6" s="76">
        <f>Binding_Energies!Q7</f>
        <v>-2.0199700000143643</v>
      </c>
      <c r="K6" s="76">
        <f>Binding_Energies!R7</f>
        <v>-9.7341057000143678</v>
      </c>
      <c r="L6" s="44">
        <f>Binding_Energies!S7</f>
        <v>-1.3268720000143688</v>
      </c>
      <c r="M6" s="76">
        <f t="shared" si="0"/>
        <v>4564.8164706785465</v>
      </c>
      <c r="N6" s="40">
        <f t="shared" si="1"/>
        <v>41.336191970757511</v>
      </c>
      <c r="O6" s="44">
        <f t="shared" si="2"/>
        <v>9.390828441232177</v>
      </c>
    </row>
    <row r="7" spans="1:28">
      <c r="A7" t="s">
        <v>32</v>
      </c>
      <c r="B7" s="68">
        <v>2.69E+19</v>
      </c>
      <c r="D7" s="74">
        <v>4</v>
      </c>
      <c r="E7" s="42">
        <f>Binding_Energies!L8</f>
        <v>-12.535996379993961</v>
      </c>
      <c r="F7" s="76">
        <f>Binding_Energies!M8</f>
        <v>-9.6179963799939614</v>
      </c>
      <c r="G7" s="76">
        <f>Binding_Energies!N8</f>
        <v>-10.608996379993954</v>
      </c>
      <c r="H7" s="76">
        <f>Binding_Energies!O8</f>
        <v>-2.9793259799939573</v>
      </c>
      <c r="I7" s="76">
        <f>Binding_Energies!P8</f>
        <v>-10.680996379993957</v>
      </c>
      <c r="J7" s="76">
        <f>Binding_Energies!Q8</f>
        <v>-1.0316022799939617</v>
      </c>
      <c r="K7" s="76">
        <f>Binding_Energies!R8</f>
        <v>-10.686996379993957</v>
      </c>
      <c r="L7" s="44">
        <f>Binding_Energies!S8</f>
        <v>-0.16484642999395316</v>
      </c>
      <c r="M7" s="76">
        <f t="shared" si="0"/>
        <v>1013.2135547387105</v>
      </c>
      <c r="N7" s="40">
        <f t="shared" si="1"/>
        <v>6.6905658600982534</v>
      </c>
      <c r="O7" s="44">
        <f t="shared" si="2"/>
        <v>1.3208262548186873</v>
      </c>
    </row>
    <row r="8" spans="1:28">
      <c r="A8" t="s">
        <v>31</v>
      </c>
      <c r="B8" s="68">
        <v>6.0220000000000003E+23</v>
      </c>
      <c r="D8" s="75">
        <v>5</v>
      </c>
      <c r="E8" s="50">
        <f>Binding_Energies!L9</f>
        <v>-13.348791120000335</v>
      </c>
      <c r="F8" s="48">
        <f>Binding_Energies!M9</f>
        <v>-11.072791120000332</v>
      </c>
      <c r="G8" s="48">
        <f>Binding_Energies!N9</f>
        <v>-11.935791120000339</v>
      </c>
      <c r="H8" s="48">
        <f>Binding_Energies!O9</f>
        <v>-4.7110709200003367</v>
      </c>
      <c r="I8" s="48">
        <f>Binding_Energies!P9</f>
        <v>-11.963791120000337</v>
      </c>
      <c r="J8" s="48">
        <f>Binding_Energies!Q9</f>
        <v>-2.7696593200003505</v>
      </c>
      <c r="K8" s="48">
        <f>Binding_Energies!R9</f>
        <v>-11.967791120000335</v>
      </c>
      <c r="L8" s="52">
        <f>Binding_Energies!S9</f>
        <v>-1.9068576700003463</v>
      </c>
      <c r="M8" s="48">
        <f t="shared" si="0"/>
        <v>56594.797466673124</v>
      </c>
      <c r="N8" s="48">
        <f t="shared" si="1"/>
        <v>164.51802124312542</v>
      </c>
      <c r="O8" s="52">
        <f t="shared" si="2"/>
        <v>24.996549052554343</v>
      </c>
    </row>
    <row r="9" spans="1:28">
      <c r="B9" s="68"/>
      <c r="D9" s="118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</row>
    <row r="10" spans="1:28" s="139" customFormat="1">
      <c r="A10" s="139" t="s">
        <v>64</v>
      </c>
      <c r="B10" s="140"/>
      <c r="D10" s="141"/>
      <c r="E10" s="142"/>
      <c r="F10" s="142"/>
      <c r="G10" s="142"/>
      <c r="H10" s="142"/>
      <c r="I10" s="142"/>
      <c r="J10" s="142"/>
      <c r="K10" s="142"/>
      <c r="L10" s="142"/>
      <c r="M10" s="142"/>
      <c r="N10" s="142"/>
      <c r="O10" s="142"/>
    </row>
    <row r="11" spans="1:28">
      <c r="B11" s="68"/>
      <c r="D11" s="118"/>
      <c r="E11" s="76"/>
      <c r="F11" s="76"/>
      <c r="G11" s="76"/>
      <c r="H11" s="76"/>
      <c r="I11" s="76"/>
      <c r="J11" s="76"/>
      <c r="K11" s="76"/>
      <c r="L11" s="76"/>
      <c r="M11" s="76"/>
      <c r="N11" s="76"/>
      <c r="O11" s="76"/>
    </row>
    <row r="12" spans="1:28" s="124" customFormat="1" ht="21">
      <c r="A12" s="124" t="s">
        <v>50</v>
      </c>
      <c r="B12" s="125"/>
      <c r="C12" s="124">
        <v>298.14999999999998</v>
      </c>
      <c r="D12" s="126" t="s">
        <v>51</v>
      </c>
      <c r="E12" s="127"/>
      <c r="F12" s="127"/>
      <c r="G12" s="127"/>
      <c r="H12" s="127"/>
      <c r="I12" s="127"/>
      <c r="J12" s="127"/>
      <c r="K12" s="127"/>
      <c r="L12" s="127"/>
      <c r="M12" s="127"/>
      <c r="N12" s="127"/>
      <c r="O12" s="127"/>
    </row>
    <row r="13" spans="1:28" ht="33" customHeight="1">
      <c r="A13" s="119" t="s">
        <v>47</v>
      </c>
      <c r="B13" s="84">
        <f>770000000000000000</f>
        <v>7.7E+17</v>
      </c>
      <c r="C13" t="s">
        <v>45</v>
      </c>
    </row>
    <row r="14" spans="1:28">
      <c r="A14" s="82" t="s">
        <v>46</v>
      </c>
      <c r="B14" s="120">
        <v>2900000</v>
      </c>
      <c r="C14" t="s">
        <v>45</v>
      </c>
    </row>
    <row r="15" spans="1:28">
      <c r="A15" s="82" t="s">
        <v>38</v>
      </c>
      <c r="B15" s="84">
        <v>100</v>
      </c>
      <c r="N15" s="82" t="s">
        <v>38</v>
      </c>
      <c r="O15" s="84">
        <v>50</v>
      </c>
      <c r="AA15" s="82" t="s">
        <v>38</v>
      </c>
      <c r="AB15" s="84">
        <v>20</v>
      </c>
    </row>
    <row r="16" spans="1:28">
      <c r="A16" s="82" t="s">
        <v>39</v>
      </c>
      <c r="B16" s="84">
        <f>$C12</f>
        <v>298.14999999999998</v>
      </c>
      <c r="N16" s="82" t="s">
        <v>39</v>
      </c>
      <c r="O16" s="84">
        <f>$C12</f>
        <v>298.14999999999998</v>
      </c>
      <c r="AA16" s="82" t="s">
        <v>39</v>
      </c>
      <c r="AB16" s="84">
        <f>$C12</f>
        <v>298.14999999999998</v>
      </c>
    </row>
    <row r="17" spans="1:38">
      <c r="A17" s="109" t="str">
        <f>_xlfn.CONCAT("For the matrix equation Ax = B at temperature (T=",B16,"K) and Relative Humidity (RH) of ",B15,"%")</f>
        <v>For the matrix equation Ax = B at temperature (T=298.15K) and Relative Humidity (RH) of 100%</v>
      </c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N17" s="109" t="str">
        <f>_xlfn.CONCAT("For the matrix equation Ax = B at temperature (T=",O16,"K) and Relative Humidity (RH) of ",O15,"%")</f>
        <v>For the matrix equation Ax = B at temperature (T=298.15K) and Relative Humidity (RH) of 50%</v>
      </c>
      <c r="O17" s="109"/>
      <c r="P17" s="109"/>
      <c r="Q17" s="109"/>
      <c r="R17" s="109"/>
      <c r="S17" s="109"/>
      <c r="T17" s="109"/>
      <c r="U17" s="109"/>
      <c r="V17" s="109"/>
      <c r="W17" s="109"/>
      <c r="X17" s="109"/>
      <c r="AA17" s="109" t="str">
        <f>_xlfn.CONCAT("For the matrix equation Ax = B at temperature (T=",AB16,"K) and Relative Humidity (RH) of ",AB15,"%")</f>
        <v>For the matrix equation Ax = B at temperature (T=298.15K) and Relative Humidity (RH) of 20%</v>
      </c>
      <c r="AB17" s="109"/>
      <c r="AC17" s="109"/>
      <c r="AD17" s="109"/>
      <c r="AE17" s="109"/>
      <c r="AF17" s="109"/>
      <c r="AG17" s="109"/>
      <c r="AH17" s="109"/>
      <c r="AI17" s="109"/>
      <c r="AJ17" s="109"/>
      <c r="AK17" s="109"/>
    </row>
    <row r="19" spans="1:38">
      <c r="B19" s="69">
        <f>$O4*$B13*B$15/100/$B$7</f>
        <v>0.17441960793190706</v>
      </c>
      <c r="C19">
        <v>-1</v>
      </c>
      <c r="D19">
        <v>0</v>
      </c>
      <c r="E19">
        <v>0</v>
      </c>
      <c r="F19">
        <v>0</v>
      </c>
      <c r="G19" s="37">
        <v>0</v>
      </c>
      <c r="J19" s="21">
        <v>0</v>
      </c>
      <c r="O19" s="69">
        <f>$O4*$B13*O$15/100/$B$7</f>
        <v>8.7209803965953528E-2</v>
      </c>
      <c r="P19">
        <v>-1</v>
      </c>
      <c r="Q19">
        <v>0</v>
      </c>
      <c r="R19">
        <v>0</v>
      </c>
      <c r="S19">
        <v>0</v>
      </c>
      <c r="T19" s="37">
        <v>0</v>
      </c>
      <c r="W19" s="21">
        <v>0</v>
      </c>
      <c r="AB19" s="69">
        <f>$O4*$B13*AB$15/100/$B$7</f>
        <v>3.4883921586381407E-2</v>
      </c>
      <c r="AC19">
        <v>-1</v>
      </c>
      <c r="AD19">
        <v>0</v>
      </c>
      <c r="AE19">
        <v>0</v>
      </c>
      <c r="AF19">
        <v>0</v>
      </c>
      <c r="AG19" s="37">
        <v>0</v>
      </c>
      <c r="AJ19" s="21">
        <v>0</v>
      </c>
    </row>
    <row r="20" spans="1:38">
      <c r="B20" s="66">
        <v>0</v>
      </c>
      <c r="C20" s="68">
        <f>$O5*$B13*B$15/100/$B$7</f>
        <v>4.4353552890588386</v>
      </c>
      <c r="D20">
        <v>-1</v>
      </c>
      <c r="E20">
        <v>0</v>
      </c>
      <c r="F20">
        <v>0</v>
      </c>
      <c r="G20" s="37">
        <v>0</v>
      </c>
      <c r="J20" s="21">
        <v>0</v>
      </c>
      <c r="O20" s="66">
        <v>0</v>
      </c>
      <c r="P20" s="68">
        <f>$O5*$B13*O$15/100/$B$7</f>
        <v>2.2176776445294193</v>
      </c>
      <c r="Q20">
        <v>-1</v>
      </c>
      <c r="R20">
        <v>0</v>
      </c>
      <c r="S20">
        <v>0</v>
      </c>
      <c r="T20" s="37">
        <v>0</v>
      </c>
      <c r="W20" s="21">
        <v>0</v>
      </c>
      <c r="AB20" s="66">
        <v>0</v>
      </c>
      <c r="AC20" s="68">
        <f>$O5*$B13*AB$15/100/$B$7</f>
        <v>0.88707105781176754</v>
      </c>
      <c r="AD20">
        <v>-1</v>
      </c>
      <c r="AE20">
        <v>0</v>
      </c>
      <c r="AF20">
        <v>0</v>
      </c>
      <c r="AG20" s="37">
        <v>0</v>
      </c>
      <c r="AJ20" s="21">
        <v>0</v>
      </c>
    </row>
    <row r="21" spans="1:38">
      <c r="A21" s="80" t="s">
        <v>30</v>
      </c>
      <c r="B21" s="66">
        <v>0</v>
      </c>
      <c r="C21">
        <v>0</v>
      </c>
      <c r="D21" s="68">
        <f>$O6*$B13*B$15/100/$B$7</f>
        <v>0.26880810036240804</v>
      </c>
      <c r="E21">
        <v>-1</v>
      </c>
      <c r="F21">
        <v>0</v>
      </c>
      <c r="G21" s="37">
        <v>0</v>
      </c>
      <c r="I21" s="113" t="s">
        <v>29</v>
      </c>
      <c r="J21" s="21">
        <v>0</v>
      </c>
      <c r="N21" s="80" t="s">
        <v>30</v>
      </c>
      <c r="O21" s="66">
        <v>0</v>
      </c>
      <c r="P21">
        <v>0</v>
      </c>
      <c r="Q21" s="68">
        <f>$O6*$B13*O$15/100/$B$7</f>
        <v>0.13440405018120402</v>
      </c>
      <c r="R21">
        <v>-1</v>
      </c>
      <c r="S21">
        <v>0</v>
      </c>
      <c r="T21" s="37">
        <v>0</v>
      </c>
      <c r="V21" s="113" t="s">
        <v>29</v>
      </c>
      <c r="W21" s="21">
        <v>0</v>
      </c>
      <c r="AA21" s="80" t="s">
        <v>30</v>
      </c>
      <c r="AB21" s="66">
        <v>0</v>
      </c>
      <c r="AC21">
        <v>0</v>
      </c>
      <c r="AD21" s="68">
        <f>$O6*$B13*AB$15/100/$B$7</f>
        <v>5.3761620072481614E-2</v>
      </c>
      <c r="AE21">
        <v>-1</v>
      </c>
      <c r="AF21">
        <v>0</v>
      </c>
      <c r="AG21" s="37">
        <v>0</v>
      </c>
      <c r="AI21" s="113" t="s">
        <v>29</v>
      </c>
      <c r="AJ21" s="21">
        <v>0</v>
      </c>
    </row>
    <row r="22" spans="1:38">
      <c r="A22" s="80"/>
      <c r="B22" s="66">
        <v>0</v>
      </c>
      <c r="C22">
        <v>0</v>
      </c>
      <c r="D22">
        <v>0</v>
      </c>
      <c r="E22" s="68">
        <f>$O7*$B13*B$15/100/$B$7</f>
        <v>3.7808037777337891E-2</v>
      </c>
      <c r="F22">
        <v>-1</v>
      </c>
      <c r="G22" s="37">
        <v>0</v>
      </c>
      <c r="I22" s="113"/>
      <c r="J22" s="21">
        <v>0</v>
      </c>
      <c r="N22" s="80"/>
      <c r="O22" s="66">
        <v>0</v>
      </c>
      <c r="P22">
        <v>0</v>
      </c>
      <c r="Q22">
        <v>0</v>
      </c>
      <c r="R22" s="68">
        <f>$O7*$B13*O$15/100/$B$7</f>
        <v>1.8904018888668946E-2</v>
      </c>
      <c r="S22">
        <v>-1</v>
      </c>
      <c r="T22" s="37">
        <v>0</v>
      </c>
      <c r="V22" s="113"/>
      <c r="W22" s="21">
        <v>0</v>
      </c>
      <c r="AA22" s="80"/>
      <c r="AB22" s="66">
        <v>0</v>
      </c>
      <c r="AC22">
        <v>0</v>
      </c>
      <c r="AD22">
        <v>0</v>
      </c>
      <c r="AE22" s="68">
        <f>$O7*$B13*AB$15/100/$B$7</f>
        <v>7.561607555467577E-3</v>
      </c>
      <c r="AF22">
        <v>-1</v>
      </c>
      <c r="AG22" s="37">
        <v>0</v>
      </c>
      <c r="AI22" s="113"/>
      <c r="AJ22" s="21">
        <v>0</v>
      </c>
    </row>
    <row r="23" spans="1:38">
      <c r="B23" s="66">
        <v>0</v>
      </c>
      <c r="C23">
        <v>0</v>
      </c>
      <c r="D23">
        <v>0</v>
      </c>
      <c r="E23">
        <v>0</v>
      </c>
      <c r="F23" s="68">
        <f>$O8*$B13*B$15/100/$B$7</f>
        <v>0.71551460113259646</v>
      </c>
      <c r="G23" s="37">
        <v>-1</v>
      </c>
      <c r="J23" s="21">
        <v>0</v>
      </c>
      <c r="O23" s="66">
        <v>0</v>
      </c>
      <c r="P23">
        <v>0</v>
      </c>
      <c r="Q23">
        <v>0</v>
      </c>
      <c r="R23">
        <v>0</v>
      </c>
      <c r="S23" s="68">
        <f>$O8*$B13*O$15/100/$B$7</f>
        <v>0.35775730056629823</v>
      </c>
      <c r="T23" s="37">
        <v>-1</v>
      </c>
      <c r="W23" s="21">
        <v>0</v>
      </c>
      <c r="AB23" s="66">
        <v>0</v>
      </c>
      <c r="AC23">
        <v>0</v>
      </c>
      <c r="AD23">
        <v>0</v>
      </c>
      <c r="AE23">
        <v>0</v>
      </c>
      <c r="AF23" s="68">
        <f>$O8*$B13*AB$15/100/$B$7</f>
        <v>0.1431029202265193</v>
      </c>
      <c r="AG23" s="37">
        <v>-1</v>
      </c>
      <c r="AJ23" s="21">
        <v>0</v>
      </c>
    </row>
    <row r="24" spans="1:38">
      <c r="B24" s="66">
        <v>1</v>
      </c>
      <c r="C24">
        <v>1</v>
      </c>
      <c r="D24">
        <v>1</v>
      </c>
      <c r="E24">
        <v>1</v>
      </c>
      <c r="F24">
        <v>1</v>
      </c>
      <c r="G24" s="37">
        <v>1</v>
      </c>
      <c r="J24" s="67">
        <f>$B$14/$B$7</f>
        <v>1.0780669144981412E-13</v>
      </c>
      <c r="O24" s="66">
        <v>1</v>
      </c>
      <c r="P24">
        <v>1</v>
      </c>
      <c r="Q24">
        <v>1</v>
      </c>
      <c r="R24">
        <v>1</v>
      </c>
      <c r="S24">
        <v>1</v>
      </c>
      <c r="T24" s="37">
        <v>1</v>
      </c>
      <c r="W24" s="67">
        <f>$B$14/$B$7</f>
        <v>1.0780669144981412E-13</v>
      </c>
      <c r="AB24" s="66">
        <v>1</v>
      </c>
      <c r="AC24">
        <v>1</v>
      </c>
      <c r="AD24">
        <v>1</v>
      </c>
      <c r="AE24">
        <v>1</v>
      </c>
      <c r="AF24">
        <v>1</v>
      </c>
      <c r="AG24" s="37">
        <v>1</v>
      </c>
      <c r="AJ24" s="67">
        <f>$B$14/$B$7</f>
        <v>1.0780669144981412E-13</v>
      </c>
    </row>
    <row r="26" spans="1:38">
      <c r="B26" s="66">
        <f t="array" ref="B26:G31">MINVERSE(B19:G24)</f>
        <v>3.0905857156317298</v>
      </c>
      <c r="C26">
        <v>0.59288248472878646</v>
      </c>
      <c r="D26">
        <v>0.49083801176877268</v>
      </c>
      <c r="E26">
        <v>0.79075144669717523</v>
      </c>
      <c r="F26">
        <v>0.4609412511995612</v>
      </c>
      <c r="G26" s="37">
        <v>0.46094125119956125</v>
      </c>
      <c r="J26" s="21">
        <f t="array" ref="J26:J31">MMULT(B26:G31,J19:J24)</f>
        <v>4.9692551244562363E-14</v>
      </c>
      <c r="L26" s="65">
        <f>J26*$B$7</f>
        <v>1336729.6284787275</v>
      </c>
      <c r="O26" s="66">
        <f t="array" ref="O26:T31">MINVERSE(O19:T24)</f>
        <v>2.6952206283494591</v>
      </c>
      <c r="P26">
        <v>0.87040165452107587</v>
      </c>
      <c r="Q26">
        <v>0.7845843709490653</v>
      </c>
      <c r="R26">
        <v>1.0386169051166436</v>
      </c>
      <c r="S26">
        <v>0.76495033735664963</v>
      </c>
      <c r="T26" s="37">
        <v>0.76495033735664963</v>
      </c>
      <c r="W26" s="21">
        <f t="array" ref="W26:W31">MMULT(O26:T31,W19:W24)</f>
        <v>8.2466764993839548E-14</v>
      </c>
      <c r="Y26" s="65">
        <f>W26*$B$7</f>
        <v>2218355.9783342839</v>
      </c>
      <c r="AB26" s="66">
        <f t="array" ref="AB26:AG31">MINVERSE(AB19:AG24)</f>
        <v>1.8127980989907762</v>
      </c>
      <c r="AC26">
        <v>0.98755967519549315</v>
      </c>
      <c r="AD26">
        <v>0.94485958317743846</v>
      </c>
      <c r="AE26">
        <v>1.0708159416074556</v>
      </c>
      <c r="AF26">
        <v>0.93676249326286454</v>
      </c>
      <c r="AG26" s="37">
        <v>0.93676249326286443</v>
      </c>
      <c r="AJ26" s="21">
        <f t="array" ref="AJ26:AJ31">MMULT(AB26:AG31,AJ19:AJ24)</f>
        <v>1.0098926507294821E-13</v>
      </c>
      <c r="AL26" s="65">
        <f>AJ26*$B$7</f>
        <v>2716611.2304623066</v>
      </c>
    </row>
    <row r="27" spans="1:38">
      <c r="B27" s="66">
        <v>-0.4609412511995612</v>
      </c>
      <c r="C27">
        <v>0.10341033053608976</v>
      </c>
      <c r="D27">
        <v>8.5611773570786115E-2</v>
      </c>
      <c r="E27">
        <v>0.13792255730450964</v>
      </c>
      <c r="F27">
        <v>8.0397192313870158E-2</v>
      </c>
      <c r="G27" s="37">
        <v>8.0397192313870158E-2</v>
      </c>
      <c r="J27" s="21">
        <v>8.6673553052127682E-15</v>
      </c>
      <c r="L27" s="65">
        <f t="shared" ref="L27:L31" si="3">J27*$B$7</f>
        <v>233151.85771022347</v>
      </c>
      <c r="O27" s="66">
        <v>-0.76495033735664952</v>
      </c>
      <c r="P27">
        <v>7.5907557662424741E-2</v>
      </c>
      <c r="Q27">
        <v>6.8423449185218962E-2</v>
      </c>
      <c r="R27">
        <v>9.0577576690947861E-2</v>
      </c>
      <c r="S27">
        <v>6.671116896456343E-2</v>
      </c>
      <c r="T27" s="37">
        <v>6.671116896456343E-2</v>
      </c>
      <c r="W27" s="21">
        <v>7.1919104088191057E-15</v>
      </c>
      <c r="Y27" s="65">
        <f t="shared" ref="Y27:Y31" si="4">W27*$B$7</f>
        <v>193462.38999723396</v>
      </c>
      <c r="AB27" s="66">
        <v>-0.93676249326286443</v>
      </c>
      <c r="AC27">
        <v>3.4449954271391872E-2</v>
      </c>
      <c r="AD27">
        <v>3.2960407609702785E-2</v>
      </c>
      <c r="AE27">
        <v>3.7354259340481651E-2</v>
      </c>
      <c r="AF27">
        <v>3.2677949360044908E-2</v>
      </c>
      <c r="AG27" s="37">
        <v>3.2677949360044915E-2</v>
      </c>
      <c r="AJ27" s="21">
        <v>3.5229016038710133E-15</v>
      </c>
      <c r="AL27" s="65">
        <f t="shared" ref="AL27:AL31" si="5">AJ27*$B$7</f>
        <v>94766.053144130259</v>
      </c>
    </row>
    <row r="28" spans="1:38">
      <c r="A28" s="80" t="s">
        <v>28</v>
      </c>
      <c r="B28" s="66">
        <v>-2.0444382164533725</v>
      </c>
      <c r="C28">
        <v>-0.54133844351343152</v>
      </c>
      <c r="D28">
        <v>0.37971863271289391</v>
      </c>
      <c r="E28">
        <v>0.61173554402107755</v>
      </c>
      <c r="F28">
        <v>0.35659011215480463</v>
      </c>
      <c r="G28" s="37">
        <v>0.35659011215480463</v>
      </c>
      <c r="I28" s="113" t="s">
        <v>27</v>
      </c>
      <c r="J28" s="21">
        <v>3.8442800195127634E-14</v>
      </c>
      <c r="K28" s="114" t="s">
        <v>26</v>
      </c>
      <c r="L28" s="65">
        <f t="shared" si="3"/>
        <v>1034111.3252489334</v>
      </c>
      <c r="N28" s="80" t="s">
        <v>28</v>
      </c>
      <c r="O28" s="66">
        <v>-1.6964132623310793</v>
      </c>
      <c r="P28">
        <v>-0.83166150632121283</v>
      </c>
      <c r="Q28">
        <v>0.15174115361965479</v>
      </c>
      <c r="R28">
        <v>0.20087186692316408</v>
      </c>
      <c r="S28">
        <v>0.14794386805313714</v>
      </c>
      <c r="T28" s="37">
        <v>0.14794386805313714</v>
      </c>
      <c r="V28" s="113" t="s">
        <v>27</v>
      </c>
      <c r="W28" s="21">
        <v>1.594933893509657E-14</v>
      </c>
      <c r="X28" s="114" t="s">
        <v>26</v>
      </c>
      <c r="Y28" s="65">
        <f t="shared" si="4"/>
        <v>429037.21735409775</v>
      </c>
      <c r="AA28" s="80" t="s">
        <v>28</v>
      </c>
      <c r="AB28" s="66">
        <v>-0.83097489581707795</v>
      </c>
      <c r="AC28">
        <v>-0.96944044262290929</v>
      </c>
      <c r="AD28">
        <v>2.9238223644246084E-2</v>
      </c>
      <c r="AE28">
        <v>3.3135882346936159E-2</v>
      </c>
      <c r="AF28">
        <v>2.8987663105934407E-2</v>
      </c>
      <c r="AG28" s="37">
        <v>2.8987663105934404E-2</v>
      </c>
      <c r="AI28" s="113" t="s">
        <v>27</v>
      </c>
      <c r="AJ28" s="21">
        <v>3.1250640523126309E-15</v>
      </c>
      <c r="AK28" s="114" t="s">
        <v>26</v>
      </c>
      <c r="AL28" s="65">
        <f t="shared" si="5"/>
        <v>84064.223007209774</v>
      </c>
    </row>
    <row r="29" spans="1:38">
      <c r="A29" s="80"/>
      <c r="B29" s="66">
        <v>-0.54956155327314082</v>
      </c>
      <c r="C29">
        <v>-0.14551615865398826</v>
      </c>
      <c r="D29">
        <v>-0.89792855566823615</v>
      </c>
      <c r="E29">
        <v>0.16443946951247007</v>
      </c>
      <c r="F29">
        <v>9.5854310656351055E-2</v>
      </c>
      <c r="G29" s="37">
        <v>9.5854310656351055E-2</v>
      </c>
      <c r="I29" s="113"/>
      <c r="J29" s="21">
        <v>1.0333736093063868E-14</v>
      </c>
      <c r="K29" s="114"/>
      <c r="L29" s="65">
        <f t="shared" si="3"/>
        <v>277977.50090341805</v>
      </c>
      <c r="N29" s="80"/>
      <c r="O29" s="66">
        <v>-0.22800481323840641</v>
      </c>
      <c r="P29">
        <v>-0.11177867482937202</v>
      </c>
      <c r="Q29">
        <v>-0.97960537437435002</v>
      </c>
      <c r="R29">
        <v>2.6997992481933079E-2</v>
      </c>
      <c r="S29">
        <v>1.9884255065815266E-2</v>
      </c>
      <c r="T29" s="37">
        <v>1.9884255065815266E-2</v>
      </c>
      <c r="V29" s="113"/>
      <c r="W29" s="21">
        <v>2.1436557505897498E-15</v>
      </c>
      <c r="X29" s="114"/>
      <c r="Y29" s="65">
        <f t="shared" si="4"/>
        <v>57664.339690864268</v>
      </c>
      <c r="AA29" s="80"/>
      <c r="AB29" s="66">
        <v>-4.4674556638687739E-2</v>
      </c>
      <c r="AC29">
        <v>-5.2118688759191283E-2</v>
      </c>
      <c r="AD29">
        <v>-0.99842810572884377</v>
      </c>
      <c r="AE29">
        <v>1.7814387175024322E-3</v>
      </c>
      <c r="AF29">
        <v>1.5584237306903383E-3</v>
      </c>
      <c r="AG29" s="37">
        <v>1.5584237306903383E-3</v>
      </c>
      <c r="AI29" s="113"/>
      <c r="AJ29" s="21">
        <v>1.6800850628260152E-16</v>
      </c>
      <c r="AK29" s="114"/>
      <c r="AL29" s="65">
        <f t="shared" si="5"/>
        <v>4519.4288190019806</v>
      </c>
    </row>
    <row r="30" spans="1:38">
      <c r="B30" s="66">
        <v>-2.0777843967123392E-2</v>
      </c>
      <c r="C30">
        <v>-5.5016804236030807E-3</v>
      </c>
      <c r="D30">
        <v>-3.3948916754055113E-2</v>
      </c>
      <c r="E30">
        <v>-0.99378286632458712</v>
      </c>
      <c r="F30">
        <v>3.6240633984160019E-3</v>
      </c>
      <c r="G30" s="37">
        <v>3.6240633984160023E-3</v>
      </c>
      <c r="J30" s="21">
        <v>3.9069828458759874E-16</v>
      </c>
      <c r="L30" s="65">
        <f t="shared" si="3"/>
        <v>10509.783855406406</v>
      </c>
      <c r="O30" s="66">
        <v>-4.3102072961662694E-3</v>
      </c>
      <c r="P30">
        <v>-2.1130661803248326E-3</v>
      </c>
      <c r="Q30">
        <v>-1.8518478500614326E-2</v>
      </c>
      <c r="R30">
        <v>-0.99948962944016539</v>
      </c>
      <c r="S30">
        <v>3.7589233335128295E-4</v>
      </c>
      <c r="T30" s="37">
        <v>3.758923333512829E-4</v>
      </c>
      <c r="W30" s="21">
        <v>4.052370879995243E-17</v>
      </c>
      <c r="Y30" s="65">
        <f t="shared" si="4"/>
        <v>1090.0877667187203</v>
      </c>
      <c r="AB30" s="66">
        <v>-3.3781146501626544E-4</v>
      </c>
      <c r="AC30">
        <v>-3.9410107070256381E-4</v>
      </c>
      <c r="AD30">
        <v>-7.5497215078704069E-3</v>
      </c>
      <c r="AE30">
        <v>-0.99998652945953415</v>
      </c>
      <c r="AF30">
        <v>1.1784188656608032E-5</v>
      </c>
      <c r="AG30" s="37">
        <v>1.178418865660803E-5</v>
      </c>
      <c r="AJ30" s="21">
        <v>1.2704143904893416E-18</v>
      </c>
      <c r="AL30" s="65">
        <f t="shared" si="5"/>
        <v>34.174147104163289</v>
      </c>
    </row>
    <row r="31" spans="1:38">
      <c r="B31" s="66">
        <v>-1.4866850738531619E-2</v>
      </c>
      <c r="C31">
        <v>-3.9365326738533719E-3</v>
      </c>
      <c r="D31">
        <v>-2.4290945630161466E-2</v>
      </c>
      <c r="E31">
        <v>-0.71106615121064531</v>
      </c>
      <c r="F31">
        <v>-0.99740692972300304</v>
      </c>
      <c r="G31" s="37">
        <v>2.5930702769968676E-3</v>
      </c>
      <c r="J31" s="21">
        <v>2.7955032725988535E-16</v>
      </c>
      <c r="L31" s="65">
        <f t="shared" si="3"/>
        <v>7519.9038032909157</v>
      </c>
      <c r="O31" s="66">
        <v>-1.5420081271576075E-3</v>
      </c>
      <c r="P31">
        <v>-7.5596485259095088E-4</v>
      </c>
      <c r="Q31">
        <v>-6.6251208789748113E-3</v>
      </c>
      <c r="R31">
        <v>-0.35757471177252326</v>
      </c>
      <c r="S31">
        <v>-0.99986552177351673</v>
      </c>
      <c r="T31" s="37">
        <v>1.3447822648332211E-4</v>
      </c>
      <c r="W31" s="21">
        <v>1.449765266920573E-17</v>
      </c>
      <c r="Y31" s="65">
        <f t="shared" si="4"/>
        <v>389.98685680163413</v>
      </c>
      <c r="AB31" s="66">
        <v>-4.8341807129826242E-5</v>
      </c>
      <c r="AC31">
        <v>-5.6397014081934819E-5</v>
      </c>
      <c r="AD31">
        <v>-1.0803871946732156E-3</v>
      </c>
      <c r="AE31">
        <v>-0.14310099255284159</v>
      </c>
      <c r="AF31">
        <v>-0.99999831364819081</v>
      </c>
      <c r="AG31" s="37">
        <v>1.6863518092608324E-6</v>
      </c>
      <c r="AJ31" s="21">
        <v>1.8180000917681835E-19</v>
      </c>
      <c r="AL31" s="65">
        <f t="shared" si="5"/>
        <v>4.8904202468564133</v>
      </c>
    </row>
    <row r="32" spans="1:38">
      <c r="B32" s="54"/>
      <c r="G32" s="54"/>
      <c r="J32" s="54"/>
      <c r="L32" s="81"/>
    </row>
    <row r="33" spans="1:12">
      <c r="B33" s="54"/>
      <c r="G33" s="54"/>
      <c r="J33" s="54"/>
      <c r="L33" s="81"/>
    </row>
    <row r="34" spans="1:12">
      <c r="A34" s="55"/>
      <c r="B34" s="55"/>
      <c r="C34" s="55"/>
      <c r="D34" s="55"/>
      <c r="E34" s="55"/>
    </row>
    <row r="35" spans="1:12">
      <c r="A35" s="109" t="s">
        <v>43</v>
      </c>
      <c r="B35" s="109"/>
      <c r="C35" s="109"/>
      <c r="D35" s="109"/>
      <c r="E35" s="55"/>
    </row>
    <row r="36" spans="1:12" s="96" customFormat="1" ht="34">
      <c r="A36" s="123" t="s">
        <v>59</v>
      </c>
      <c r="B36" s="123" t="s">
        <v>40</v>
      </c>
      <c r="C36" s="123" t="s">
        <v>41</v>
      </c>
      <c r="D36" s="123" t="s">
        <v>42</v>
      </c>
      <c r="E36" s="123"/>
    </row>
    <row r="37" spans="1:12">
      <c r="A37" s="83">
        <v>0</v>
      </c>
      <c r="B37" s="68">
        <f t="shared" ref="B37:B42" si="6">L26</f>
        <v>1336729.6284787275</v>
      </c>
      <c r="C37" s="68">
        <f>Y26</f>
        <v>2218355.9783342839</v>
      </c>
      <c r="D37" s="68">
        <f>AL26</f>
        <v>2716611.2304623066</v>
      </c>
    </row>
    <row r="38" spans="1:12">
      <c r="A38" s="83">
        <v>1</v>
      </c>
      <c r="B38" s="68">
        <f t="shared" si="6"/>
        <v>233151.85771022347</v>
      </c>
      <c r="C38" s="68">
        <f t="shared" ref="C38:C42" si="7">Y27</f>
        <v>193462.38999723396</v>
      </c>
      <c r="D38" s="68">
        <f t="shared" ref="D38:D42" si="8">AL27</f>
        <v>94766.053144130259</v>
      </c>
    </row>
    <row r="39" spans="1:12">
      <c r="A39" s="83">
        <v>2</v>
      </c>
      <c r="B39" s="68">
        <f t="shared" si="6"/>
        <v>1034111.3252489334</v>
      </c>
      <c r="C39" s="68">
        <f t="shared" si="7"/>
        <v>429037.21735409775</v>
      </c>
      <c r="D39" s="68">
        <f t="shared" si="8"/>
        <v>84064.223007209774</v>
      </c>
    </row>
    <row r="40" spans="1:12">
      <c r="A40" s="83">
        <v>3</v>
      </c>
      <c r="B40" s="68">
        <f t="shared" si="6"/>
        <v>277977.50090341805</v>
      </c>
      <c r="C40" s="68">
        <f t="shared" si="7"/>
        <v>57664.339690864268</v>
      </c>
      <c r="D40" s="68">
        <f t="shared" si="8"/>
        <v>4519.4288190019806</v>
      </c>
    </row>
    <row r="41" spans="1:12">
      <c r="A41" s="83">
        <v>4</v>
      </c>
      <c r="B41" s="68">
        <f t="shared" si="6"/>
        <v>10509.783855406406</v>
      </c>
      <c r="C41" s="68">
        <f t="shared" si="7"/>
        <v>1090.0877667187203</v>
      </c>
      <c r="D41" s="68">
        <f t="shared" si="8"/>
        <v>34.174147104163289</v>
      </c>
    </row>
    <row r="42" spans="1:12">
      <c r="A42" s="83">
        <v>5</v>
      </c>
      <c r="B42" s="68">
        <f t="shared" si="6"/>
        <v>7519.9038032909157</v>
      </c>
      <c r="C42" s="68">
        <f t="shared" si="7"/>
        <v>389.98685680163413</v>
      </c>
      <c r="D42" s="68">
        <f t="shared" si="8"/>
        <v>4.8904202468564133</v>
      </c>
    </row>
    <row r="59" spans="1:37" s="124" customFormat="1" ht="21">
      <c r="A59" s="124" t="s">
        <v>50</v>
      </c>
      <c r="B59" s="125"/>
      <c r="C59" s="124">
        <v>273.14999999999998</v>
      </c>
      <c r="D59" s="126" t="s">
        <v>51</v>
      </c>
      <c r="E59" s="127"/>
      <c r="F59" s="127"/>
      <c r="G59" s="127"/>
      <c r="H59" s="127"/>
      <c r="I59" s="127"/>
      <c r="J59" s="127"/>
      <c r="K59" s="127"/>
      <c r="L59" s="127"/>
      <c r="M59" s="127"/>
      <c r="N59" s="127"/>
      <c r="O59" s="127"/>
    </row>
    <row r="60" spans="1:37" ht="33" customHeight="1">
      <c r="A60" s="119" t="s">
        <v>48</v>
      </c>
      <c r="B60" s="121">
        <v>1.6E+17</v>
      </c>
      <c r="C60" t="s">
        <v>45</v>
      </c>
    </row>
    <row r="61" spans="1:37">
      <c r="A61" s="82" t="s">
        <v>46</v>
      </c>
      <c r="B61" s="120">
        <v>2900000</v>
      </c>
      <c r="C61" t="s">
        <v>45</v>
      </c>
    </row>
    <row r="62" spans="1:37">
      <c r="A62" s="82" t="s">
        <v>38</v>
      </c>
      <c r="B62" s="84">
        <v>100</v>
      </c>
      <c r="N62" s="82" t="s">
        <v>38</v>
      </c>
      <c r="O62" s="84">
        <v>50</v>
      </c>
      <c r="AA62" s="82" t="s">
        <v>38</v>
      </c>
      <c r="AB62" s="84">
        <v>20</v>
      </c>
    </row>
    <row r="63" spans="1:37">
      <c r="A63" s="82" t="s">
        <v>39</v>
      </c>
      <c r="B63" s="84">
        <f>$C59</f>
        <v>273.14999999999998</v>
      </c>
      <c r="N63" s="82" t="s">
        <v>39</v>
      </c>
      <c r="O63" s="84">
        <f>$C59</f>
        <v>273.14999999999998</v>
      </c>
      <c r="S63" s="128"/>
      <c r="AA63" s="82" t="s">
        <v>39</v>
      </c>
      <c r="AB63" s="84">
        <f>$C59</f>
        <v>273.14999999999998</v>
      </c>
    </row>
    <row r="64" spans="1:37">
      <c r="A64" s="109" t="str">
        <f>_xlfn.CONCAT("For the matrix equation Ax = B at temperature (T=",B63,"K) and Relative Humidity (RH) of ",B62,"%")</f>
        <v>For the matrix equation Ax = B at temperature (T=273.15K) and Relative Humidity (RH) of 100%</v>
      </c>
      <c r="B64" s="109"/>
      <c r="C64" s="109"/>
      <c r="D64" s="109"/>
      <c r="E64" s="109"/>
      <c r="F64" s="109"/>
      <c r="G64" s="109"/>
      <c r="H64" s="109"/>
      <c r="I64" s="109"/>
      <c r="J64" s="109"/>
      <c r="K64" s="109"/>
      <c r="N64" s="109" t="str">
        <f>_xlfn.CONCAT("For the matrix equation Ax = B at temperature (T=",O63,"K) and Relative Humidity (RH) of ",O62,"%")</f>
        <v>For the matrix equation Ax = B at temperature (T=273.15K) and Relative Humidity (RH) of 50%</v>
      </c>
      <c r="O64" s="109"/>
      <c r="P64" s="109"/>
      <c r="Q64" s="109"/>
      <c r="R64" s="109"/>
      <c r="S64" s="109"/>
      <c r="T64" s="109"/>
      <c r="U64" s="109"/>
      <c r="V64" s="109"/>
      <c r="W64" s="109"/>
      <c r="X64" s="109"/>
      <c r="AA64" s="109" t="str">
        <f>_xlfn.CONCAT("For the matrix equation Ax = B at temperature (T=",AB63,"K) and Relative Humidity (RH) of ",AB62,"%")</f>
        <v>For the matrix equation Ax = B at temperature (T=273.15K) and Relative Humidity (RH) of 20%</v>
      </c>
      <c r="AB64" s="109"/>
      <c r="AC64" s="109"/>
      <c r="AD64" s="109"/>
      <c r="AE64" s="109"/>
      <c r="AF64" s="109"/>
      <c r="AG64" s="109"/>
      <c r="AH64" s="109"/>
      <c r="AI64" s="109"/>
      <c r="AJ64" s="109"/>
      <c r="AK64" s="109"/>
    </row>
    <row r="66" spans="1:38">
      <c r="B66" s="69">
        <f>$N4*$B60*B$62/100/$B$7</f>
        <v>0.18600549341279021</v>
      </c>
      <c r="C66">
        <v>-1</v>
      </c>
      <c r="D66">
        <v>0</v>
      </c>
      <c r="E66">
        <v>0</v>
      </c>
      <c r="F66">
        <v>0</v>
      </c>
      <c r="G66" s="37">
        <v>0</v>
      </c>
      <c r="J66" s="21">
        <v>0</v>
      </c>
      <c r="O66" s="69">
        <f>$N4*$B60*O$62/100/$B$7</f>
        <v>9.3002746706395106E-2</v>
      </c>
      <c r="P66">
        <v>-1</v>
      </c>
      <c r="Q66">
        <v>0</v>
      </c>
      <c r="R66">
        <v>0</v>
      </c>
      <c r="S66">
        <v>0</v>
      </c>
      <c r="T66" s="37">
        <v>0</v>
      </c>
      <c r="W66" s="21">
        <v>0</v>
      </c>
      <c r="AB66" s="69">
        <f>$N4*$B60*AB$62/100/$B$7</f>
        <v>3.7201098682558047E-2</v>
      </c>
      <c r="AC66">
        <v>-1</v>
      </c>
      <c r="AD66">
        <v>0</v>
      </c>
      <c r="AE66">
        <v>0</v>
      </c>
      <c r="AF66">
        <v>0</v>
      </c>
      <c r="AG66" s="37">
        <v>0</v>
      </c>
      <c r="AJ66" s="21">
        <v>0</v>
      </c>
    </row>
    <row r="67" spans="1:38">
      <c r="B67" s="66">
        <v>0</v>
      </c>
      <c r="C67" s="68">
        <f>$N5*$B60*B$62/100/$B$7</f>
        <v>6.4112801532732107</v>
      </c>
      <c r="D67">
        <v>-1</v>
      </c>
      <c r="E67">
        <v>0</v>
      </c>
      <c r="F67">
        <v>0</v>
      </c>
      <c r="G67" s="37">
        <v>0</v>
      </c>
      <c r="J67" s="21">
        <v>0</v>
      </c>
      <c r="O67" s="66">
        <v>0</v>
      </c>
      <c r="P67" s="68">
        <f>$N5*$B60*O$62/100/$B$7</f>
        <v>3.2056400766366053</v>
      </c>
      <c r="Q67">
        <v>-1</v>
      </c>
      <c r="R67">
        <v>0</v>
      </c>
      <c r="S67">
        <v>0</v>
      </c>
      <c r="T67" s="37">
        <v>0</v>
      </c>
      <c r="W67" s="21">
        <v>0</v>
      </c>
      <c r="AB67" s="66">
        <v>0</v>
      </c>
      <c r="AC67" s="68">
        <f>$N5*$B60*AB$62/100/$B$7</f>
        <v>1.282256030654642</v>
      </c>
      <c r="AD67">
        <v>-1</v>
      </c>
      <c r="AE67">
        <v>0</v>
      </c>
      <c r="AF67">
        <v>0</v>
      </c>
      <c r="AG67" s="37">
        <v>0</v>
      </c>
      <c r="AJ67" s="21">
        <v>0</v>
      </c>
    </row>
    <row r="68" spans="1:38">
      <c r="A68" s="80" t="s">
        <v>30</v>
      </c>
      <c r="B68" s="66">
        <v>0</v>
      </c>
      <c r="C68">
        <v>0</v>
      </c>
      <c r="D68" s="68">
        <f>$N6*$B60*B$62/100/$B$7</f>
        <v>0.2458658258483718</v>
      </c>
      <c r="E68">
        <v>-1</v>
      </c>
      <c r="F68">
        <v>0</v>
      </c>
      <c r="G68" s="37">
        <v>0</v>
      </c>
      <c r="I68" s="113" t="s">
        <v>29</v>
      </c>
      <c r="J68" s="21">
        <v>0</v>
      </c>
      <c r="N68" s="80" t="s">
        <v>30</v>
      </c>
      <c r="O68" s="66">
        <v>0</v>
      </c>
      <c r="P68">
        <v>0</v>
      </c>
      <c r="Q68" s="68">
        <f>$N6*$B60*O$62/100/$B$7</f>
        <v>0.1229329129241859</v>
      </c>
      <c r="R68">
        <v>-1</v>
      </c>
      <c r="S68">
        <v>0</v>
      </c>
      <c r="T68" s="37">
        <v>0</v>
      </c>
      <c r="V68" s="113" t="s">
        <v>29</v>
      </c>
      <c r="W68" s="21">
        <v>0</v>
      </c>
      <c r="AA68" s="80" t="s">
        <v>30</v>
      </c>
      <c r="AB68" s="66">
        <v>0</v>
      </c>
      <c r="AC68">
        <v>0</v>
      </c>
      <c r="AD68" s="68">
        <f>$N6*$B60*AB$62/100/$B$7</f>
        <v>4.9173165169674363E-2</v>
      </c>
      <c r="AE68">
        <v>-1</v>
      </c>
      <c r="AF68">
        <v>0</v>
      </c>
      <c r="AG68" s="37">
        <v>0</v>
      </c>
      <c r="AI68" s="113" t="s">
        <v>29</v>
      </c>
      <c r="AJ68" s="21">
        <v>0</v>
      </c>
    </row>
    <row r="69" spans="1:38">
      <c r="A69" s="80"/>
      <c r="B69" s="66">
        <v>0</v>
      </c>
      <c r="C69">
        <v>0</v>
      </c>
      <c r="D69">
        <v>0</v>
      </c>
      <c r="E69" s="68">
        <f>$N7*$B60*B$62/100/$B$7</f>
        <v>3.9795187271959874E-2</v>
      </c>
      <c r="F69">
        <v>-1</v>
      </c>
      <c r="G69" s="37">
        <v>0</v>
      </c>
      <c r="I69" s="113"/>
      <c r="J69" s="21">
        <v>0</v>
      </c>
      <c r="N69" s="80"/>
      <c r="O69" s="66">
        <v>0</v>
      </c>
      <c r="P69">
        <v>0</v>
      </c>
      <c r="Q69">
        <v>0</v>
      </c>
      <c r="R69" s="68">
        <f>$N7*$B60*O$62/100/$B$7</f>
        <v>1.9897593635979937E-2</v>
      </c>
      <c r="S69">
        <v>-1</v>
      </c>
      <c r="T69" s="37">
        <v>0</v>
      </c>
      <c r="V69" s="113"/>
      <c r="W69" s="21">
        <v>0</v>
      </c>
      <c r="AA69" s="80"/>
      <c r="AB69" s="66">
        <v>0</v>
      </c>
      <c r="AC69">
        <v>0</v>
      </c>
      <c r="AD69">
        <v>0</v>
      </c>
      <c r="AE69" s="68">
        <f>$N7*$B60*AB$62/100/$B$7</f>
        <v>7.9590374543919758E-3</v>
      </c>
      <c r="AF69">
        <v>-1</v>
      </c>
      <c r="AG69" s="37">
        <v>0</v>
      </c>
      <c r="AI69" s="113"/>
      <c r="AJ69" s="21">
        <v>0</v>
      </c>
    </row>
    <row r="70" spans="1:38">
      <c r="B70" s="66">
        <v>0</v>
      </c>
      <c r="C70">
        <v>0</v>
      </c>
      <c r="D70">
        <v>0</v>
      </c>
      <c r="E70">
        <v>0</v>
      </c>
      <c r="F70" s="68">
        <f>$N8*$B60*B$62/100/$B$7</f>
        <v>0.97854585126022564</v>
      </c>
      <c r="G70" s="37">
        <v>-1</v>
      </c>
      <c r="J70" s="21">
        <v>0</v>
      </c>
      <c r="O70" s="66">
        <v>0</v>
      </c>
      <c r="P70">
        <v>0</v>
      </c>
      <c r="Q70">
        <v>0</v>
      </c>
      <c r="R70">
        <v>0</v>
      </c>
      <c r="S70" s="68">
        <f>$N8*$B60*O$62/100/$B$7</f>
        <v>0.48927292563011282</v>
      </c>
      <c r="T70" s="37">
        <v>-1</v>
      </c>
      <c r="W70" s="21">
        <v>0</v>
      </c>
      <c r="AB70" s="66">
        <v>0</v>
      </c>
      <c r="AC70">
        <v>0</v>
      </c>
      <c r="AD70">
        <v>0</v>
      </c>
      <c r="AE70">
        <v>0</v>
      </c>
      <c r="AF70" s="68">
        <f>$N8*$B60*AB$62/100/$B$7</f>
        <v>0.19570917025204512</v>
      </c>
      <c r="AG70" s="37">
        <v>-1</v>
      </c>
      <c r="AJ70" s="21">
        <v>0</v>
      </c>
    </row>
    <row r="71" spans="1:38">
      <c r="B71" s="66">
        <v>1</v>
      </c>
      <c r="C71">
        <v>1</v>
      </c>
      <c r="D71">
        <v>1</v>
      </c>
      <c r="E71">
        <v>1</v>
      </c>
      <c r="F71">
        <v>1</v>
      </c>
      <c r="G71" s="37">
        <v>1</v>
      </c>
      <c r="J71" s="67">
        <f>$B$14/$B$7</f>
        <v>1.0780669144981412E-13</v>
      </c>
      <c r="O71" s="66">
        <v>1</v>
      </c>
      <c r="P71">
        <v>1</v>
      </c>
      <c r="Q71">
        <v>1</v>
      </c>
      <c r="R71">
        <v>1</v>
      </c>
      <c r="S71">
        <v>1</v>
      </c>
      <c r="T71" s="37">
        <v>1</v>
      </c>
      <c r="W71" s="67">
        <f>$B$14/$B$7</f>
        <v>1.0780669144981412E-13</v>
      </c>
      <c r="AB71" s="66">
        <v>1</v>
      </c>
      <c r="AC71">
        <v>1</v>
      </c>
      <c r="AD71">
        <v>1</v>
      </c>
      <c r="AE71">
        <v>1</v>
      </c>
      <c r="AF71">
        <v>1</v>
      </c>
      <c r="AG71" s="37">
        <v>1</v>
      </c>
      <c r="AJ71" s="67">
        <f>$B$14/$B$7</f>
        <v>1.0780669144981412E-13</v>
      </c>
    </row>
    <row r="73" spans="1:38">
      <c r="B73" s="66">
        <f t="array" ref="B73:G78">MINVERSE(B66:G71)</f>
        <v>3.3811839044893119</v>
      </c>
      <c r="C73">
        <v>0.46950103770250246</v>
      </c>
      <c r="D73">
        <v>0.40029889406882491</v>
      </c>
      <c r="E73">
        <v>0.73420120737391248</v>
      </c>
      <c r="F73">
        <v>0.37108121952608097</v>
      </c>
      <c r="G73" s="37">
        <v>0.37108121952608092</v>
      </c>
      <c r="J73" s="21">
        <f t="array" ref="J73:J78">MMULT(B73:G78,J66:J71)</f>
        <v>4.0005038536268945E-14</v>
      </c>
      <c r="L73" s="65">
        <f>J73*$B$7</f>
        <v>1076135.5366256346</v>
      </c>
      <c r="O73" s="66">
        <f t="array" ref="O73:T78">MINVERSE(O66:T71)</f>
        <v>3.2272972864711749</v>
      </c>
      <c r="P73">
        <v>0.78843686069800889</v>
      </c>
      <c r="Q73">
        <v>0.72059117994344557</v>
      </c>
      <c r="R73">
        <v>1.0422713621942583</v>
      </c>
      <c r="S73">
        <v>0.69985248792008514</v>
      </c>
      <c r="T73" s="37">
        <v>0.69985248792008503</v>
      </c>
      <c r="W73" s="21">
        <f t="array" ref="W73:W78">MMULT(O73:T78,W66:W71)</f>
        <v>7.5448781225585373E-14</v>
      </c>
      <c r="Y73" s="65">
        <f>W73*$B$7</f>
        <v>2029572.2149682466</v>
      </c>
      <c r="AB73" s="66">
        <f t="array" ref="AB73:AG78">MINVERSE(AB66:AG71)</f>
        <v>2.1576129670126045</v>
      </c>
      <c r="AC73">
        <v>0.96539108440396371</v>
      </c>
      <c r="AD73">
        <v>0.92848725826425893</v>
      </c>
      <c r="AE73">
        <v>1.0997348886744778</v>
      </c>
      <c r="AF73">
        <v>0.91973442709539721</v>
      </c>
      <c r="AG73" s="37">
        <v>0.91973442709539721</v>
      </c>
      <c r="AJ73" s="21">
        <f t="array" ref="AJ73:AJ78">MMULT(AB73:AG78,AJ66:AJ71)</f>
        <v>9.915352559764505E-14</v>
      </c>
      <c r="AL73" s="65">
        <f>AJ73*$B$7</f>
        <v>2667229.8385766516</v>
      </c>
    </row>
    <row r="74" spans="1:38">
      <c r="B74" s="66">
        <v>-0.37108121952608086</v>
      </c>
      <c r="C74">
        <v>8.7329772175670978E-2</v>
      </c>
      <c r="D74">
        <v>7.4457793303865982E-2</v>
      </c>
      <c r="E74">
        <v>0.1365654578418509</v>
      </c>
      <c r="F74">
        <v>6.902314533416859E-2</v>
      </c>
      <c r="G74" s="37">
        <v>6.9023145334168604E-2</v>
      </c>
      <c r="J74" s="21">
        <v>7.4411569319363926E-15</v>
      </c>
      <c r="L74" s="65">
        <f t="shared" ref="L74:L78" si="9">J74*$B$7</f>
        <v>200167.12146908895</v>
      </c>
      <c r="O74" s="66">
        <v>-0.69985248792008492</v>
      </c>
      <c r="P74">
        <v>7.3326793649482302E-2</v>
      </c>
      <c r="Q74">
        <v>6.7016958987142633E-2</v>
      </c>
      <c r="R74">
        <v>9.6934099497481996E-2</v>
      </c>
      <c r="S74">
        <v>6.5088203665872105E-2</v>
      </c>
      <c r="T74" s="37">
        <v>6.5088203665872105E-2</v>
      </c>
      <c r="W74" s="21">
        <v>7.0169438896293348E-15</v>
      </c>
      <c r="Y74" s="65">
        <f t="shared" ref="Y74:Y78" si="10">W74*$B$7</f>
        <v>188755.79063102911</v>
      </c>
      <c r="AB74" s="66">
        <v>-0.91973442709539732</v>
      </c>
      <c r="AC74">
        <v>3.5913608998173585E-2</v>
      </c>
      <c r="AD74">
        <v>3.4540746120186462E-2</v>
      </c>
      <c r="AE74">
        <v>4.0911346118231239E-2</v>
      </c>
      <c r="AF74">
        <v>3.4215131184121866E-2</v>
      </c>
      <c r="AG74" s="37">
        <v>3.4215131184121866E-2</v>
      </c>
      <c r="AJ74" s="21">
        <v>3.6886200904815392E-15</v>
      </c>
      <c r="AL74" s="65">
        <f t="shared" ref="AL74:AL78" si="11">AJ74*$B$7</f>
        <v>99223.880433953411</v>
      </c>
    </row>
    <row r="75" spans="1:38">
      <c r="A75" s="80" t="s">
        <v>28</v>
      </c>
      <c r="B75" s="66">
        <v>-2.3791056579999816</v>
      </c>
      <c r="C75">
        <v>-0.44010436486024956</v>
      </c>
      <c r="D75">
        <v>0.47736977246559498</v>
      </c>
      <c r="E75">
        <v>0.87555940948412792</v>
      </c>
      <c r="F75">
        <v>0.44252672179744751</v>
      </c>
      <c r="G75" s="37">
        <v>0.44252672179744756</v>
      </c>
      <c r="I75" s="113" t="s">
        <v>27</v>
      </c>
      <c r="J75" s="21">
        <v>4.7707341755115163E-14</v>
      </c>
      <c r="K75" s="114" t="s">
        <v>26</v>
      </c>
      <c r="L75" s="65">
        <f t="shared" si="9"/>
        <v>1283327.4932125979</v>
      </c>
      <c r="N75" s="80" t="s">
        <v>28</v>
      </c>
      <c r="O75" s="66">
        <v>-2.2434751830104598</v>
      </c>
      <c r="P75">
        <v>-0.76494069158595701</v>
      </c>
      <c r="Q75">
        <v>0.21483224954349617</v>
      </c>
      <c r="R75">
        <v>0.3107358341418085</v>
      </c>
      <c r="S75">
        <v>0.20864935418760525</v>
      </c>
      <c r="T75" s="37">
        <v>0.20864935418760522</v>
      </c>
      <c r="V75" s="113" t="s">
        <v>27</v>
      </c>
      <c r="W75" s="21">
        <v>2.2493796548106138E-14</v>
      </c>
      <c r="X75" s="114" t="s">
        <v>26</v>
      </c>
      <c r="Y75" s="65">
        <f t="shared" si="10"/>
        <v>605083.12714405509</v>
      </c>
      <c r="AA75" s="80" t="s">
        <v>28</v>
      </c>
      <c r="AB75" s="66">
        <v>-1.1793350157437654</v>
      </c>
      <c r="AC75">
        <v>-0.95394955827951911</v>
      </c>
      <c r="AD75">
        <v>4.4290080015920018E-2</v>
      </c>
      <c r="AE75">
        <v>5.2458820282301387E-2</v>
      </c>
      <c r="AF75">
        <v>4.3872558300479966E-2</v>
      </c>
      <c r="AG75" s="37">
        <v>4.3872558300479966E-2</v>
      </c>
      <c r="AI75" s="113" t="s">
        <v>27</v>
      </c>
      <c r="AJ75" s="21">
        <v>4.729755355813825E-15</v>
      </c>
      <c r="AK75" s="114" t="s">
        <v>26</v>
      </c>
      <c r="AL75" s="65">
        <f t="shared" si="11"/>
        <v>127230.41907139189</v>
      </c>
    </row>
    <row r="76" spans="1:38">
      <c r="A76" s="80"/>
      <c r="B76" s="66">
        <v>-0.58494077738469952</v>
      </c>
      <c r="C76">
        <v>-0.1082066231258384</v>
      </c>
      <c r="D76">
        <v>-0.88263108665769707</v>
      </c>
      <c r="E76">
        <v>0.21527013729212785</v>
      </c>
      <c r="F76">
        <v>0.10880219791470211</v>
      </c>
      <c r="G76" s="37">
        <v>0.10880219791470211</v>
      </c>
      <c r="I76" s="113"/>
      <c r="J76" s="21">
        <v>1.17296049796519E-14</v>
      </c>
      <c r="K76" s="114"/>
      <c r="L76" s="65">
        <f t="shared" si="9"/>
        <v>315526.37395263615</v>
      </c>
      <c r="N76" s="80"/>
      <c r="O76" s="66">
        <v>-0.2757969393205969</v>
      </c>
      <c r="P76">
        <v>-9.4036387430902993E-2</v>
      </c>
      <c r="Q76">
        <v>-0.97359004577356223</v>
      </c>
      <c r="R76">
        <v>3.8199661240979205E-2</v>
      </c>
      <c r="S76">
        <v>2.5649872890032493E-2</v>
      </c>
      <c r="T76" s="37">
        <v>2.5649872890032493E-2</v>
      </c>
      <c r="V76" s="113"/>
      <c r="W76" s="21">
        <v>2.7652279323826851E-15</v>
      </c>
      <c r="X76" s="114"/>
      <c r="Y76" s="65">
        <f t="shared" si="10"/>
        <v>74384.631381094223</v>
      </c>
      <c r="AA76" s="80"/>
      <c r="AB76" s="66">
        <v>-5.7991635519548689E-2</v>
      </c>
      <c r="AC76">
        <v>-4.6908719192816681E-2</v>
      </c>
      <c r="AD76">
        <v>-0.99782211657999909</v>
      </c>
      <c r="AE76">
        <v>2.5795662343478698E-3</v>
      </c>
      <c r="AF76">
        <v>2.1573525557256694E-3</v>
      </c>
      <c r="AG76" s="37">
        <v>2.1573525557256694E-3</v>
      </c>
      <c r="AI76" s="113"/>
      <c r="AJ76" s="21">
        <v>2.3257704132358516E-16</v>
      </c>
      <c r="AK76" s="114"/>
      <c r="AL76" s="65">
        <f t="shared" si="11"/>
        <v>6256.3224116044403</v>
      </c>
    </row>
    <row r="77" spans="1:38">
      <c r="B77" s="66">
        <v>-2.3277827779029914E-2</v>
      </c>
      <c r="C77">
        <v>-4.3061028313591231E-3</v>
      </c>
      <c r="D77">
        <v>-3.5124469385596505E-2</v>
      </c>
      <c r="E77">
        <v>-0.99143328457239932</v>
      </c>
      <c r="F77">
        <v>4.329803841616413E-3</v>
      </c>
      <c r="G77" s="37">
        <v>4.329803841616413E-3</v>
      </c>
      <c r="J77" s="21">
        <v>4.6678182679136046E-16</v>
      </c>
      <c r="L77" s="65">
        <f t="shared" si="9"/>
        <v>12556.431140687597</v>
      </c>
      <c r="O77" s="66">
        <v>-5.4876954246482522E-3</v>
      </c>
      <c r="P77">
        <v>-1.871097824095679E-3</v>
      </c>
      <c r="Q77">
        <v>-1.9372099098837445E-2</v>
      </c>
      <c r="R77">
        <v>-0.99923991866359485</v>
      </c>
      <c r="S77">
        <v>5.1037074758040481E-4</v>
      </c>
      <c r="T77" s="37">
        <v>5.1037074758040481E-4</v>
      </c>
      <c r="W77" s="21">
        <v>5.502138170941167E-17</v>
      </c>
      <c r="Y77" s="65">
        <f t="shared" si="10"/>
        <v>1480.075167983174</v>
      </c>
      <c r="AB77" s="66">
        <v>-4.6155759914153611E-4</v>
      </c>
      <c r="AC77">
        <v>-3.7334825299318382E-4</v>
      </c>
      <c r="AD77">
        <v>-7.9417035986808909E-3</v>
      </c>
      <c r="AE77">
        <v>-0.99997946913572489</v>
      </c>
      <c r="AF77">
        <v>1.7170449793348858E-5</v>
      </c>
      <c r="AG77" s="37">
        <v>1.7170449793348858E-5</v>
      </c>
      <c r="AJ77" s="21">
        <v>1.8510893829260851E-18</v>
      </c>
      <c r="AL77" s="65">
        <f t="shared" si="11"/>
        <v>49.794304400711688</v>
      </c>
    </row>
    <row r="78" spans="1:38">
      <c r="B78" s="66">
        <v>-2.2778421799519753E-2</v>
      </c>
      <c r="C78">
        <v>-4.2137190607263808E-3</v>
      </c>
      <c r="D78">
        <v>-3.4370903794992261E-2</v>
      </c>
      <c r="E78">
        <v>-0.97016292741961996</v>
      </c>
      <c r="F78">
        <v>-0.99576308841401562</v>
      </c>
      <c r="G78" s="37">
        <v>4.2369115859843274E-3</v>
      </c>
      <c r="J78" s="21">
        <v>4.5676742005035496E-16</v>
      </c>
      <c r="L78" s="65">
        <f t="shared" si="9"/>
        <v>12287.043599354549</v>
      </c>
      <c r="O78" s="66">
        <v>-2.6849807953846353E-3</v>
      </c>
      <c r="P78">
        <v>-9.1547750653543127E-4</v>
      </c>
      <c r="Q78">
        <v>-9.4782436016846699E-3</v>
      </c>
      <c r="R78">
        <v>-0.48890103841093308</v>
      </c>
      <c r="S78">
        <v>-0.99975028941117539</v>
      </c>
      <c r="T78" s="37">
        <v>2.497105888246925E-4</v>
      </c>
      <c r="W78" s="21">
        <v>2.6920472401175028E-17</v>
      </c>
      <c r="Y78" s="65">
        <f t="shared" si="10"/>
        <v>724.16070759160823</v>
      </c>
      <c r="AB78" s="66">
        <v>-9.0331054751516092E-5</v>
      </c>
      <c r="AC78">
        <v>-7.3067676808346628E-5</v>
      </c>
      <c r="AD78">
        <v>-1.5542642216855179E-3</v>
      </c>
      <c r="AE78">
        <v>-0.19570515217363327</v>
      </c>
      <c r="AF78">
        <v>-0.9999966395855181</v>
      </c>
      <c r="AG78" s="37">
        <v>3.3604144819107044E-6</v>
      </c>
      <c r="AJ78" s="21">
        <v>3.6227516719483428E-19</v>
      </c>
      <c r="AL78" s="65">
        <f t="shared" si="11"/>
        <v>9.7452019975410415</v>
      </c>
    </row>
    <row r="79" spans="1:38">
      <c r="B79" s="54"/>
      <c r="G79" s="54"/>
      <c r="J79" s="54"/>
      <c r="L79" s="81"/>
    </row>
    <row r="80" spans="1:38">
      <c r="B80" s="54"/>
      <c r="G80" s="54"/>
      <c r="J80" s="54"/>
      <c r="L80" s="81"/>
    </row>
    <row r="81" spans="1:5">
      <c r="A81" s="55"/>
      <c r="B81" s="55"/>
      <c r="C81" s="55"/>
      <c r="D81" s="55"/>
      <c r="E81" s="55"/>
    </row>
    <row r="82" spans="1:5">
      <c r="A82" s="109" t="s">
        <v>43</v>
      </c>
      <c r="B82" s="109"/>
      <c r="C82" s="109"/>
      <c r="D82" s="109"/>
      <c r="E82" s="55"/>
    </row>
    <row r="83" spans="1:5" s="96" customFormat="1" ht="34">
      <c r="A83" s="123" t="s">
        <v>59</v>
      </c>
      <c r="B83" s="123" t="str">
        <f>_xlfn.CONCAT("T=",B63,"K, RH=",B62,"%")</f>
        <v>T=273.15K, RH=100%</v>
      </c>
      <c r="C83" s="123" t="str">
        <f>_xlfn.CONCAT("T=",O63,"K, RH=",O62,"%")</f>
        <v>T=273.15K, RH=50%</v>
      </c>
      <c r="D83" s="123" t="str">
        <f>_xlfn.CONCAT("T=",AB63,"K, RH=",AB62,"%")</f>
        <v>T=273.15K, RH=20%</v>
      </c>
      <c r="E83" s="123"/>
    </row>
    <row r="84" spans="1:5">
      <c r="A84" s="83">
        <v>0</v>
      </c>
      <c r="B84" s="68">
        <f t="shared" ref="B84:B89" si="12">L73</f>
        <v>1076135.5366256346</v>
      </c>
      <c r="C84" s="68">
        <f>Y73</f>
        <v>2029572.2149682466</v>
      </c>
      <c r="D84" s="68">
        <f>AL73</f>
        <v>2667229.8385766516</v>
      </c>
    </row>
    <row r="85" spans="1:5">
      <c r="A85" s="83">
        <v>1</v>
      </c>
      <c r="B85" s="68">
        <f t="shared" si="12"/>
        <v>200167.12146908895</v>
      </c>
      <c r="C85" s="68">
        <f t="shared" ref="C85:C89" si="13">Y74</f>
        <v>188755.79063102911</v>
      </c>
      <c r="D85" s="68">
        <f t="shared" ref="D85:D89" si="14">AL74</f>
        <v>99223.880433953411</v>
      </c>
    </row>
    <row r="86" spans="1:5">
      <c r="A86" s="83">
        <v>2</v>
      </c>
      <c r="B86" s="68">
        <f t="shared" si="12"/>
        <v>1283327.4932125979</v>
      </c>
      <c r="C86" s="68">
        <f t="shared" si="13"/>
        <v>605083.12714405509</v>
      </c>
      <c r="D86" s="68">
        <f t="shared" si="14"/>
        <v>127230.41907139189</v>
      </c>
    </row>
    <row r="87" spans="1:5">
      <c r="A87" s="83">
        <v>3</v>
      </c>
      <c r="B87" s="68">
        <f t="shared" si="12"/>
        <v>315526.37395263615</v>
      </c>
      <c r="C87" s="68">
        <f t="shared" si="13"/>
        <v>74384.631381094223</v>
      </c>
      <c r="D87" s="68">
        <f t="shared" si="14"/>
        <v>6256.3224116044403</v>
      </c>
    </row>
    <row r="88" spans="1:5">
      <c r="A88" s="83">
        <v>4</v>
      </c>
      <c r="B88" s="68">
        <f t="shared" si="12"/>
        <v>12556.431140687597</v>
      </c>
      <c r="C88" s="68">
        <f t="shared" si="13"/>
        <v>1480.075167983174</v>
      </c>
      <c r="D88" s="68">
        <f t="shared" si="14"/>
        <v>49.794304400711688</v>
      </c>
    </row>
    <row r="89" spans="1:5">
      <c r="A89" s="83">
        <v>5</v>
      </c>
      <c r="B89" s="68">
        <f t="shared" si="12"/>
        <v>12287.043599354549</v>
      </c>
      <c r="C89" s="68">
        <f t="shared" si="13"/>
        <v>724.16070759160823</v>
      </c>
      <c r="D89" s="68">
        <f t="shared" si="14"/>
        <v>9.7452019975410415</v>
      </c>
    </row>
    <row r="105" spans="1:37" s="124" customFormat="1" ht="21">
      <c r="A105" s="124" t="s">
        <v>50</v>
      </c>
      <c r="B105" s="125"/>
      <c r="C105" s="124">
        <v>216.65</v>
      </c>
      <c r="D105" s="126" t="s">
        <v>51</v>
      </c>
      <c r="E105" s="127"/>
      <c r="F105" s="127"/>
      <c r="G105" s="127"/>
      <c r="H105" s="127"/>
      <c r="I105" s="127"/>
      <c r="J105" s="127"/>
      <c r="K105" s="127"/>
      <c r="L105" s="127"/>
      <c r="M105" s="127"/>
      <c r="N105" s="127"/>
      <c r="O105" s="127"/>
    </row>
    <row r="106" spans="1:37" ht="44" customHeight="1">
      <c r="A106" s="119" t="s">
        <v>48</v>
      </c>
      <c r="B106" s="121">
        <v>990000000000000</v>
      </c>
      <c r="C106" t="s">
        <v>45</v>
      </c>
    </row>
    <row r="107" spans="1:37">
      <c r="A107" s="82" t="s">
        <v>46</v>
      </c>
      <c r="B107" s="120">
        <v>2900000</v>
      </c>
      <c r="C107" t="s">
        <v>45</v>
      </c>
    </row>
    <row r="108" spans="1:37">
      <c r="A108" s="82" t="s">
        <v>38</v>
      </c>
      <c r="B108" s="84">
        <v>100</v>
      </c>
      <c r="N108" s="82" t="s">
        <v>38</v>
      </c>
      <c r="O108" s="84">
        <v>50</v>
      </c>
      <c r="AA108" s="82" t="s">
        <v>38</v>
      </c>
      <c r="AB108" s="84">
        <v>20</v>
      </c>
    </row>
    <row r="109" spans="1:37">
      <c r="A109" s="82" t="s">
        <v>39</v>
      </c>
      <c r="B109" s="84">
        <f>$C105</f>
        <v>216.65</v>
      </c>
      <c r="N109" s="82" t="s">
        <v>39</v>
      </c>
      <c r="O109" s="84">
        <f>$C105</f>
        <v>216.65</v>
      </c>
      <c r="S109" s="128"/>
      <c r="AA109" s="82" t="s">
        <v>39</v>
      </c>
      <c r="AB109" s="84">
        <f>$C105</f>
        <v>216.65</v>
      </c>
    </row>
    <row r="110" spans="1:37">
      <c r="A110" s="109" t="str">
        <f>_xlfn.CONCAT("For the matrix equation Ax = B at temperature (T=",B109,"K) and Relative Humidity (RH) of ",B108,"%")</f>
        <v>For the matrix equation Ax = B at temperature (T=216.65K) and Relative Humidity (RH) of 100%</v>
      </c>
      <c r="B110" s="109"/>
      <c r="C110" s="109"/>
      <c r="D110" s="109"/>
      <c r="E110" s="109"/>
      <c r="F110" s="109"/>
      <c r="G110" s="109"/>
      <c r="H110" s="109"/>
      <c r="I110" s="109"/>
      <c r="J110" s="109"/>
      <c r="K110" s="109"/>
      <c r="N110" s="109" t="str">
        <f>_xlfn.CONCAT("For the matrix equation Ax = B at temperature (T=",O109,"K) and Relative Humidity (RH) of ",O108,"%")</f>
        <v>For the matrix equation Ax = B at temperature (T=216.65K) and Relative Humidity (RH) of 50%</v>
      </c>
      <c r="O110" s="109"/>
      <c r="P110" s="109"/>
      <c r="Q110" s="109"/>
      <c r="R110" s="109"/>
      <c r="S110" s="109"/>
      <c r="T110" s="109"/>
      <c r="U110" s="109"/>
      <c r="V110" s="109"/>
      <c r="W110" s="109"/>
      <c r="X110" s="109"/>
      <c r="AA110" s="109" t="str">
        <f>_xlfn.CONCAT("For the matrix equation Ax = B at temperature (T=",AB109,"K) and Relative Humidity (RH) of ",AB108,"%")</f>
        <v>For the matrix equation Ax = B at temperature (T=216.65K) and Relative Humidity (RH) of 20%</v>
      </c>
      <c r="AB110" s="109"/>
      <c r="AC110" s="109"/>
      <c r="AD110" s="109"/>
      <c r="AE110" s="109"/>
      <c r="AF110" s="109"/>
      <c r="AG110" s="109"/>
      <c r="AH110" s="109"/>
      <c r="AI110" s="109"/>
      <c r="AJ110" s="109"/>
      <c r="AK110" s="109"/>
    </row>
    <row r="112" spans="1:37">
      <c r="B112" s="69">
        <f>$M4*$B106*B$62/100/$B$7</f>
        <v>0.19123294187751777</v>
      </c>
      <c r="C112">
        <v>-1</v>
      </c>
      <c r="D112">
        <v>0</v>
      </c>
      <c r="E112">
        <v>0</v>
      </c>
      <c r="F112">
        <v>0</v>
      </c>
      <c r="G112" s="37">
        <v>0</v>
      </c>
      <c r="J112" s="21">
        <v>0</v>
      </c>
      <c r="O112" s="69">
        <f>$M4*$B106*O$62/100/$B$7</f>
        <v>9.5616470938758885E-2</v>
      </c>
      <c r="P112">
        <v>-1</v>
      </c>
      <c r="Q112">
        <v>0</v>
      </c>
      <c r="R112">
        <v>0</v>
      </c>
      <c r="S112">
        <v>0</v>
      </c>
      <c r="T112" s="37">
        <v>0</v>
      </c>
      <c r="W112" s="21">
        <v>0</v>
      </c>
      <c r="AB112" s="69">
        <f>$M4*$B106*AB$62/100/$B$7</f>
        <v>3.8246588375503557E-2</v>
      </c>
      <c r="AC112">
        <v>-1</v>
      </c>
      <c r="AD112">
        <v>0</v>
      </c>
      <c r="AE112">
        <v>0</v>
      </c>
      <c r="AF112">
        <v>0</v>
      </c>
      <c r="AG112" s="37">
        <v>0</v>
      </c>
      <c r="AJ112" s="21">
        <v>0</v>
      </c>
    </row>
    <row r="113" spans="1:38">
      <c r="B113" s="66">
        <v>0</v>
      </c>
      <c r="C113" s="68">
        <f>$M5*$B106*B$62/100/$B$7</f>
        <v>15.688116204197028</v>
      </c>
      <c r="D113">
        <v>-1</v>
      </c>
      <c r="E113">
        <v>0</v>
      </c>
      <c r="F113">
        <v>0</v>
      </c>
      <c r="G113" s="37">
        <v>0</v>
      </c>
      <c r="J113" s="21">
        <v>0</v>
      </c>
      <c r="O113" s="66">
        <v>0</v>
      </c>
      <c r="P113" s="68">
        <f>$M5*$B106*O$62/100/$B$7</f>
        <v>7.8440581020985141</v>
      </c>
      <c r="Q113">
        <v>-1</v>
      </c>
      <c r="R113">
        <v>0</v>
      </c>
      <c r="S113">
        <v>0</v>
      </c>
      <c r="T113" s="37">
        <v>0</v>
      </c>
      <c r="W113" s="21">
        <v>0</v>
      </c>
      <c r="AB113" s="66">
        <v>0</v>
      </c>
      <c r="AC113" s="68">
        <f>$M5*$B106*AB$62/100/$B$7</f>
        <v>3.1376232408394054</v>
      </c>
      <c r="AD113">
        <v>-1</v>
      </c>
      <c r="AE113">
        <v>0</v>
      </c>
      <c r="AF113">
        <v>0</v>
      </c>
      <c r="AG113" s="37">
        <v>0</v>
      </c>
      <c r="AJ113" s="21">
        <v>0</v>
      </c>
    </row>
    <row r="114" spans="1:38">
      <c r="A114" s="80" t="s">
        <v>30</v>
      </c>
      <c r="B114" s="66">
        <v>0</v>
      </c>
      <c r="C114">
        <v>0</v>
      </c>
      <c r="D114" s="68">
        <f>$M6*$B106*B$62/100/$B$7</f>
        <v>0.16799882178333683</v>
      </c>
      <c r="E114">
        <v>-1</v>
      </c>
      <c r="F114">
        <v>0</v>
      </c>
      <c r="G114" s="37">
        <v>0</v>
      </c>
      <c r="I114" s="113" t="s">
        <v>29</v>
      </c>
      <c r="J114" s="21">
        <v>0</v>
      </c>
      <c r="N114" s="80" t="s">
        <v>30</v>
      </c>
      <c r="O114" s="66">
        <v>0</v>
      </c>
      <c r="P114">
        <v>0</v>
      </c>
      <c r="Q114" s="68">
        <f>$M6*$B106*O$62/100/$B$7</f>
        <v>8.3999410891668416E-2</v>
      </c>
      <c r="R114">
        <v>-1</v>
      </c>
      <c r="S114">
        <v>0</v>
      </c>
      <c r="T114" s="37">
        <v>0</v>
      </c>
      <c r="V114" s="113" t="s">
        <v>29</v>
      </c>
      <c r="W114" s="21">
        <v>0</v>
      </c>
      <c r="AA114" s="80" t="s">
        <v>30</v>
      </c>
      <c r="AB114" s="66">
        <v>0</v>
      </c>
      <c r="AC114">
        <v>0</v>
      </c>
      <c r="AD114" s="68">
        <f>$M6*$B106*AB$62/100/$B$7</f>
        <v>3.3599764356667373E-2</v>
      </c>
      <c r="AE114">
        <v>-1</v>
      </c>
      <c r="AF114">
        <v>0</v>
      </c>
      <c r="AG114" s="37">
        <v>0</v>
      </c>
      <c r="AI114" s="113" t="s">
        <v>29</v>
      </c>
      <c r="AJ114" s="21">
        <v>0</v>
      </c>
    </row>
    <row r="115" spans="1:38">
      <c r="A115" s="80"/>
      <c r="B115" s="66">
        <v>0</v>
      </c>
      <c r="C115">
        <v>0</v>
      </c>
      <c r="D115">
        <v>0</v>
      </c>
      <c r="E115" s="68">
        <f>$M7*$B106*B$62/100/$B$7</f>
        <v>3.7289272088896777E-2</v>
      </c>
      <c r="F115">
        <v>-1</v>
      </c>
      <c r="G115" s="37">
        <v>0</v>
      </c>
      <c r="I115" s="113"/>
      <c r="J115" s="21">
        <v>0</v>
      </c>
      <c r="N115" s="80"/>
      <c r="O115" s="66">
        <v>0</v>
      </c>
      <c r="P115">
        <v>0</v>
      </c>
      <c r="Q115">
        <v>0</v>
      </c>
      <c r="R115" s="68">
        <f>$M7*$B106*O$62/100/$B$7</f>
        <v>1.8644636044448389E-2</v>
      </c>
      <c r="S115">
        <v>-1</v>
      </c>
      <c r="T115" s="37">
        <v>0</v>
      </c>
      <c r="V115" s="113"/>
      <c r="W115" s="21">
        <v>0</v>
      </c>
      <c r="AA115" s="80"/>
      <c r="AB115" s="66">
        <v>0</v>
      </c>
      <c r="AC115">
        <v>0</v>
      </c>
      <c r="AD115">
        <v>0</v>
      </c>
      <c r="AE115" s="68">
        <f>$M7*$B106*AB$62/100/$B$7</f>
        <v>7.457854417779357E-3</v>
      </c>
      <c r="AF115">
        <v>-1</v>
      </c>
      <c r="AG115" s="37">
        <v>0</v>
      </c>
      <c r="AI115" s="113"/>
      <c r="AJ115" s="21">
        <v>0</v>
      </c>
    </row>
    <row r="116" spans="1:38">
      <c r="B116" s="66">
        <v>0</v>
      </c>
      <c r="C116">
        <v>0</v>
      </c>
      <c r="D116">
        <v>0</v>
      </c>
      <c r="E116">
        <v>0</v>
      </c>
      <c r="F116" s="68">
        <f>$M$8*$B106*B$62/100/$B$7</f>
        <v>2.0828568584388996</v>
      </c>
      <c r="G116" s="37">
        <v>-1</v>
      </c>
      <c r="J116" s="21">
        <v>0</v>
      </c>
      <c r="O116" s="66">
        <v>0</v>
      </c>
      <c r="P116">
        <v>0</v>
      </c>
      <c r="Q116">
        <v>0</v>
      </c>
      <c r="R116">
        <v>0</v>
      </c>
      <c r="S116" s="68">
        <f>$M$8*$B106*O$62/100/$B$7</f>
        <v>1.0414284292194498</v>
      </c>
      <c r="T116" s="37">
        <v>-1</v>
      </c>
      <c r="W116" s="21">
        <v>0</v>
      </c>
      <c r="AB116" s="66">
        <v>0</v>
      </c>
      <c r="AC116">
        <v>0</v>
      </c>
      <c r="AD116">
        <v>0</v>
      </c>
      <c r="AE116">
        <v>0</v>
      </c>
      <c r="AF116" s="68">
        <f>$M$8*$B106*AB$62/100/$B$7</f>
        <v>0.41657137168777991</v>
      </c>
      <c r="AG116" s="37">
        <v>-1</v>
      </c>
      <c r="AJ116" s="21">
        <v>0</v>
      </c>
    </row>
    <row r="117" spans="1:38">
      <c r="B117" s="66">
        <v>1</v>
      </c>
      <c r="C117">
        <v>1</v>
      </c>
      <c r="D117">
        <v>1</v>
      </c>
      <c r="E117">
        <v>1</v>
      </c>
      <c r="F117">
        <v>1</v>
      </c>
      <c r="G117" s="37">
        <v>1</v>
      </c>
      <c r="J117" s="67">
        <f>$B$14/$B$7</f>
        <v>1.0780669144981412E-13</v>
      </c>
      <c r="O117" s="66">
        <v>1</v>
      </c>
      <c r="P117">
        <v>1</v>
      </c>
      <c r="Q117">
        <v>1</v>
      </c>
      <c r="R117">
        <v>1</v>
      </c>
      <c r="S117">
        <v>1</v>
      </c>
      <c r="T117" s="37">
        <v>1</v>
      </c>
      <c r="W117" s="67">
        <f>$B$14/$B$7</f>
        <v>1.0780669144981412E-13</v>
      </c>
      <c r="AB117" s="66">
        <v>1</v>
      </c>
      <c r="AC117">
        <v>1</v>
      </c>
      <c r="AD117">
        <v>1</v>
      </c>
      <c r="AE117">
        <v>1</v>
      </c>
      <c r="AF117">
        <v>1</v>
      </c>
      <c r="AG117" s="37">
        <v>1</v>
      </c>
      <c r="AJ117" s="67">
        <f>$B$14/$B$7</f>
        <v>1.0780669144981412E-13</v>
      </c>
    </row>
    <row r="119" spans="1:38">
      <c r="B119" s="66">
        <f t="array" ref="B119:G124">MINVERSE(B112:G117)</f>
        <v>4.1290920940759799</v>
      </c>
      <c r="C119">
        <v>0.24978846864105714</v>
      </c>
      <c r="D119">
        <v>0.23456650859866718</v>
      </c>
      <c r="E119">
        <v>0.64857627079340108</v>
      </c>
      <c r="F119">
        <v>0.21038157156665027</v>
      </c>
      <c r="G119" s="37">
        <v>0.21038157156665016</v>
      </c>
      <c r="J119" s="21">
        <f t="array" ref="J119:J124">MMULT(B119:G124,J112:J117)</f>
        <v>2.2680541172612843E-14</v>
      </c>
      <c r="L119" s="65">
        <f>J119*$B$7</f>
        <v>610106.55754328542</v>
      </c>
      <c r="O119" s="66">
        <f t="array" ref="O119:T124">MINVERSE(O112:T117)</f>
        <v>4.9857923112996643</v>
      </c>
      <c r="P119">
        <v>0.56890401866680262</v>
      </c>
      <c r="Q119">
        <v>0.54319290840884005</v>
      </c>
      <c r="R119">
        <v>1.0682307770144137</v>
      </c>
      <c r="S119">
        <v>0.52327613435992804</v>
      </c>
      <c r="T119" s="37">
        <v>0.52327613435992792</v>
      </c>
      <c r="W119" s="21">
        <f t="array" ref="W119:W124">MMULT(O119:T124,W112:W117)</f>
        <v>5.6412668759992227E-14</v>
      </c>
      <c r="Y119" s="65">
        <f>W119*$B$7</f>
        <v>1517500.7896437908</v>
      </c>
      <c r="AB119" s="66">
        <f t="array" ref="AB119:AG124">MINVERSE(AB112:AG117)</f>
        <v>3.6514414246273983</v>
      </c>
      <c r="AC119">
        <v>0.88955760062055311</v>
      </c>
      <c r="AD119">
        <v>0.86943400719840702</v>
      </c>
      <c r="AE119">
        <v>1.2187398458362064</v>
      </c>
      <c r="AF119">
        <v>0.86034482285501357</v>
      </c>
      <c r="AG119" s="37">
        <v>0.86034482285501357</v>
      </c>
      <c r="AJ119" s="21">
        <f t="array" ref="AJ119:AJ124">MMULT(AB119:AG124,AJ112:AJ117)</f>
        <v>9.2750928857975438E-14</v>
      </c>
      <c r="AL119" s="65">
        <f>AJ119*$B$7</f>
        <v>2494999.9862795393</v>
      </c>
    </row>
    <row r="120" spans="1:38">
      <c r="B120" s="66">
        <v>-0.21038157156665011</v>
      </c>
      <c r="C120">
        <v>4.7767783705309444E-2</v>
      </c>
      <c r="D120">
        <v>4.4856843505261201E-2</v>
      </c>
      <c r="E120">
        <v>0.12402914829577177</v>
      </c>
      <c r="F120">
        <v>4.0231886847506032E-2</v>
      </c>
      <c r="G120" s="37">
        <v>4.0231886847506032E-2</v>
      </c>
      <c r="J120" s="21">
        <v>4.3372666118129177E-15</v>
      </c>
      <c r="L120" s="65">
        <f t="shared" ref="L120:L124" si="15">J120*$B$7</f>
        <v>116672.47185776749</v>
      </c>
      <c r="O120" s="66">
        <v>-0.52327613435992792</v>
      </c>
      <c r="P120">
        <v>5.4396594567797489E-2</v>
      </c>
      <c r="Q120">
        <v>5.1938188941013784E-2</v>
      </c>
      <c r="R120">
        <v>0.10214045704628649</v>
      </c>
      <c r="S120">
        <v>5.0033817293972153E-2</v>
      </c>
      <c r="T120" s="37">
        <v>5.0033817293972147E-2</v>
      </c>
      <c r="W120" s="21">
        <v>5.3939803030676293E-15</v>
      </c>
      <c r="Y120" s="65">
        <f t="shared" ref="Y120:Y124" si="16">W120*$B$7</f>
        <v>145098.07015251924</v>
      </c>
      <c r="AB120" s="66">
        <v>-0.86034482285501346</v>
      </c>
      <c r="AC120">
        <v>3.4022543387234892E-2</v>
      </c>
      <c r="AD120">
        <v>3.3252884592982056E-2</v>
      </c>
      <c r="AE120">
        <v>4.6612641220522048E-2</v>
      </c>
      <c r="AF120">
        <v>3.2905254300731226E-2</v>
      </c>
      <c r="AG120" s="37">
        <v>3.2905254300731226E-2</v>
      </c>
      <c r="AJ120" s="21">
        <v>3.5474065974766004E-15</v>
      </c>
      <c r="AL120" s="65">
        <f t="shared" ref="AL120:AL124" si="17">AJ120*$B$7</f>
        <v>95425.237472120556</v>
      </c>
    </row>
    <row r="121" spans="1:38">
      <c r="A121" s="80" t="s">
        <v>28</v>
      </c>
      <c r="B121" s="66">
        <v>-3.3004905419592001</v>
      </c>
      <c r="C121">
        <v>-0.25061345841415611</v>
      </c>
      <c r="D121">
        <v>0.70371937346401847</v>
      </c>
      <c r="E121">
        <v>1.9457836911716533</v>
      </c>
      <c r="F121">
        <v>0.63116251597778072</v>
      </c>
      <c r="G121" s="37">
        <v>0.63116251597778072</v>
      </c>
      <c r="I121" s="113" t="s">
        <v>27</v>
      </c>
      <c r="J121" s="21">
        <v>6.8043542614704979E-14</v>
      </c>
      <c r="K121" s="114" t="s">
        <v>26</v>
      </c>
      <c r="L121" s="65">
        <f t="shared" si="15"/>
        <v>1830371.296335564</v>
      </c>
      <c r="N121" s="80" t="s">
        <v>28</v>
      </c>
      <c r="O121" s="66">
        <v>-4.1046084013607835</v>
      </c>
      <c r="P121">
        <v>-0.57330995165390009</v>
      </c>
      <c r="Q121">
        <v>0.40740617177108263</v>
      </c>
      <c r="R121">
        <v>0.80119567964596883</v>
      </c>
      <c r="S121">
        <v>0.39246816992369904</v>
      </c>
      <c r="T121" s="37">
        <v>0.39246816992369898</v>
      </c>
      <c r="V121" s="113" t="s">
        <v>27</v>
      </c>
      <c r="W121" s="21">
        <v>4.2310694898837436E-14</v>
      </c>
      <c r="X121" s="114" t="s">
        <v>26</v>
      </c>
      <c r="Y121" s="65">
        <f t="shared" si="16"/>
        <v>1138157.692778727</v>
      </c>
      <c r="AA121" s="80" t="s">
        <v>28</v>
      </c>
      <c r="AB121" s="66">
        <v>-2.6994379113257514</v>
      </c>
      <c r="AC121">
        <v>-0.89325007715574478</v>
      </c>
      <c r="AD121">
        <v>0.1043350235238911</v>
      </c>
      <c r="AE121">
        <v>0.14625290641041885</v>
      </c>
      <c r="AF121">
        <v>0.1032442906397051</v>
      </c>
      <c r="AG121" s="37">
        <v>0.1032442906397051</v>
      </c>
      <c r="AI121" s="113" t="s">
        <v>27</v>
      </c>
      <c r="AJ121" s="21">
        <v>1.1130425384949619E-14</v>
      </c>
      <c r="AK121" s="114" t="s">
        <v>26</v>
      </c>
      <c r="AL121" s="65">
        <f t="shared" si="17"/>
        <v>299408.44285514473</v>
      </c>
    </row>
    <row r="122" spans="1:38">
      <c r="A122" s="80"/>
      <c r="B122" s="66">
        <v>-0.55447852235619244</v>
      </c>
      <c r="C122">
        <v>-4.2102765736625511E-2</v>
      </c>
      <c r="D122">
        <v>-0.88177597439193689</v>
      </c>
      <c r="E122">
        <v>0.32688936756206988</v>
      </c>
      <c r="F122">
        <v>0.10603455903807368</v>
      </c>
      <c r="G122" s="37">
        <v>0.10603455903807368</v>
      </c>
      <c r="I122" s="113"/>
      <c r="J122" s="21">
        <v>1.1431234989234709E-14</v>
      </c>
      <c r="K122" s="114"/>
      <c r="L122" s="65">
        <f t="shared" si="15"/>
        <v>307500.22121041367</v>
      </c>
      <c r="N122" s="80"/>
      <c r="O122" s="66">
        <v>-0.34478468765529879</v>
      </c>
      <c r="P122">
        <v>-4.8157698197258521E-2</v>
      </c>
      <c r="Q122">
        <v>-0.96577812157759924</v>
      </c>
      <c r="R122">
        <v>6.7299965099211295E-2</v>
      </c>
      <c r="S122">
        <v>3.2967095067321942E-2</v>
      </c>
      <c r="T122" s="37">
        <v>3.2967095067321935E-2</v>
      </c>
      <c r="V122" s="113"/>
      <c r="W122" s="21">
        <v>3.5540734459194647E-15</v>
      </c>
      <c r="X122" s="114"/>
      <c r="Y122" s="65">
        <f t="shared" si="16"/>
        <v>95604.575695233594</v>
      </c>
      <c r="AA122" s="80"/>
      <c r="AB122" s="66">
        <v>-9.0700477715999608E-2</v>
      </c>
      <c r="AC122">
        <v>-3.0012992104007978E-2</v>
      </c>
      <c r="AD122">
        <v>-0.99649436779544998</v>
      </c>
      <c r="AE122">
        <v>4.9140631918678001E-3</v>
      </c>
      <c r="AF122">
        <v>3.4689838366653699E-3</v>
      </c>
      <c r="AG122" s="37">
        <v>3.4689838366653699E-3</v>
      </c>
      <c r="AI122" s="113"/>
      <c r="AJ122" s="21">
        <v>3.7397967012377595E-16</v>
      </c>
      <c r="AK122" s="114"/>
      <c r="AL122" s="65">
        <f t="shared" si="17"/>
        <v>10060.053126329572</v>
      </c>
    </row>
    <row r="123" spans="1:38">
      <c r="B123" s="66">
        <v>-2.0676100487589489E-2</v>
      </c>
      <c r="C123">
        <v>-1.5699814872481095E-3</v>
      </c>
      <c r="D123">
        <v>-3.288078423055301E-2</v>
      </c>
      <c r="E123">
        <v>-0.98781053343001068</v>
      </c>
      <c r="F123">
        <v>3.953951522796895E-3</v>
      </c>
      <c r="G123" s="37">
        <v>3.9539515227969184E-3</v>
      </c>
      <c r="J123" s="21">
        <v>4.2626243182569008E-16</v>
      </c>
      <c r="L123" s="65">
        <f t="shared" si="15"/>
        <v>11466.459416111064</v>
      </c>
      <c r="O123" s="66">
        <v>-6.428385015031862E-3</v>
      </c>
      <c r="P123">
        <v>-8.9788275562627338E-4</v>
      </c>
      <c r="Q123">
        <v>-1.8006581576505365E-2</v>
      </c>
      <c r="R123">
        <v>-0.99874521664492111</v>
      </c>
      <c r="S123">
        <v>6.1465948897292371E-4</v>
      </c>
      <c r="T123" s="37">
        <v>6.1465948897294724E-4</v>
      </c>
      <c r="W123" s="21">
        <v>6.6264405874406953E-17</v>
      </c>
      <c r="Y123" s="65">
        <f t="shared" si="16"/>
        <v>1782.5125180215471</v>
      </c>
      <c r="AB123" s="66">
        <v>-6.7643095842896586E-4</v>
      </c>
      <c r="AC123">
        <v>-2.2383252575365286E-4</v>
      </c>
      <c r="AD123">
        <v>-7.4317099231555432E-3</v>
      </c>
      <c r="AE123">
        <v>-0.99996335163211514</v>
      </c>
      <c r="AF123">
        <v>2.5871176431480015E-5</v>
      </c>
      <c r="AG123" s="37">
        <v>2.5871176431480015E-5</v>
      </c>
      <c r="AJ123" s="21">
        <v>2.7890859349922692E-18</v>
      </c>
      <c r="AL123" s="65">
        <f t="shared" si="17"/>
        <v>75.026411651292037</v>
      </c>
    </row>
    <row r="124" spans="1:38">
      <c r="B124" s="66">
        <v>-4.3065357706347646E-2</v>
      </c>
      <c r="C124">
        <v>-3.2700467083368284E-3</v>
      </c>
      <c r="D124">
        <v>-6.8485966945456958E-2</v>
      </c>
      <c r="E124">
        <v>-2.0574679443928856</v>
      </c>
      <c r="F124">
        <v>-0.99176448495280756</v>
      </c>
      <c r="G124" s="37">
        <v>8.2355150471924918E-3</v>
      </c>
      <c r="J124" s="21">
        <v>8.8784362962298235E-16</v>
      </c>
      <c r="L124" s="65">
        <f t="shared" si="15"/>
        <v>23882.993636858224</v>
      </c>
      <c r="O124" s="66">
        <v>-6.6947029086224814E-3</v>
      </c>
      <c r="P124">
        <v>-9.3508062781510093E-4</v>
      </c>
      <c r="Q124">
        <v>-1.8752565966831867E-2</v>
      </c>
      <c r="R124">
        <v>-1.0401216621609592</v>
      </c>
      <c r="S124">
        <v>-0.9993598761338941</v>
      </c>
      <c r="T124" s="37">
        <v>6.4012386610592617E-4</v>
      </c>
      <c r="W124" s="21">
        <v>6.9009636122943711E-17</v>
      </c>
      <c r="Y124" s="65">
        <f t="shared" si="16"/>
        <v>1856.3592117071858</v>
      </c>
      <c r="AB124" s="66">
        <v>-2.8178177220483392E-4</v>
      </c>
      <c r="AC124">
        <v>-9.3242222281539488E-5</v>
      </c>
      <c r="AD124">
        <v>-3.0958375966745901E-3</v>
      </c>
      <c r="AE124">
        <v>-0.41655610502689999</v>
      </c>
      <c r="AF124">
        <v>-0.99998922280854674</v>
      </c>
      <c r="AG124" s="37">
        <v>1.0777191453238192E-5</v>
      </c>
      <c r="AJ124" s="21">
        <v>1.1618533536948237E-18</v>
      </c>
      <c r="AL124" s="65">
        <f t="shared" si="17"/>
        <v>31.253855214390757</v>
      </c>
    </row>
    <row r="125" spans="1:38">
      <c r="B125" s="54"/>
      <c r="G125" s="54"/>
      <c r="J125" s="54"/>
      <c r="L125" s="81"/>
    </row>
    <row r="126" spans="1:38">
      <c r="B126" s="54"/>
      <c r="G126" s="54"/>
      <c r="J126" s="54"/>
      <c r="L126" s="81"/>
    </row>
    <row r="127" spans="1:38">
      <c r="A127" s="55"/>
      <c r="B127" s="55"/>
      <c r="C127" s="55"/>
      <c r="D127" s="55"/>
      <c r="E127" s="55"/>
    </row>
    <row r="128" spans="1:38">
      <c r="A128" s="109" t="s">
        <v>43</v>
      </c>
      <c r="B128" s="109"/>
      <c r="C128" s="109"/>
      <c r="D128" s="109"/>
      <c r="E128" s="55"/>
    </row>
    <row r="129" spans="1:5" s="96" customFormat="1" ht="34">
      <c r="A129" s="123" t="s">
        <v>59</v>
      </c>
      <c r="B129" s="123" t="str">
        <f>_xlfn.CONCAT("T=",B109,"K, RH=",B108,"%")</f>
        <v>T=216.65K, RH=100%</v>
      </c>
      <c r="C129" s="123" t="str">
        <f>_xlfn.CONCAT("T=",O109,"K, RH=",O108,"%")</f>
        <v>T=216.65K, RH=50%</v>
      </c>
      <c r="D129" s="123" t="str">
        <f>_xlfn.CONCAT("T=",AB109,"K, RH=",AB108,"%")</f>
        <v>T=216.65K, RH=20%</v>
      </c>
      <c r="E129" s="123"/>
    </row>
    <row r="130" spans="1:5">
      <c r="A130" s="83">
        <v>0</v>
      </c>
      <c r="B130" s="68">
        <f t="shared" ref="B130:B135" si="18">L119</f>
        <v>610106.55754328542</v>
      </c>
      <c r="C130" s="68">
        <f>Y119</f>
        <v>1517500.7896437908</v>
      </c>
      <c r="D130" s="68">
        <f>AL119</f>
        <v>2494999.9862795393</v>
      </c>
    </row>
    <row r="131" spans="1:5">
      <c r="A131" s="83">
        <v>1</v>
      </c>
      <c r="B131" s="68">
        <f t="shared" si="18"/>
        <v>116672.47185776749</v>
      </c>
      <c r="C131" s="68">
        <f t="shared" ref="C131:C135" si="19">Y120</f>
        <v>145098.07015251924</v>
      </c>
      <c r="D131" s="68">
        <f t="shared" ref="D131:D135" si="20">AL120</f>
        <v>95425.237472120556</v>
      </c>
    </row>
    <row r="132" spans="1:5">
      <c r="A132" s="83">
        <v>2</v>
      </c>
      <c r="B132" s="68">
        <f t="shared" si="18"/>
        <v>1830371.296335564</v>
      </c>
      <c r="C132" s="68">
        <f t="shared" si="19"/>
        <v>1138157.692778727</v>
      </c>
      <c r="D132" s="68">
        <f t="shared" si="20"/>
        <v>299408.44285514473</v>
      </c>
    </row>
    <row r="133" spans="1:5">
      <c r="A133" s="83">
        <v>3</v>
      </c>
      <c r="B133" s="68">
        <f t="shared" si="18"/>
        <v>307500.22121041367</v>
      </c>
      <c r="C133" s="68">
        <f t="shared" si="19"/>
        <v>95604.575695233594</v>
      </c>
      <c r="D133" s="68">
        <f t="shared" si="20"/>
        <v>10060.053126329572</v>
      </c>
    </row>
    <row r="134" spans="1:5">
      <c r="A134" s="83">
        <v>4</v>
      </c>
      <c r="B134" s="68">
        <f t="shared" si="18"/>
        <v>11466.459416111064</v>
      </c>
      <c r="C134" s="68">
        <f t="shared" si="19"/>
        <v>1782.5125180215471</v>
      </c>
      <c r="D134" s="68">
        <f t="shared" si="20"/>
        <v>75.026411651292037</v>
      </c>
    </row>
    <row r="135" spans="1:5">
      <c r="A135" s="83">
        <v>5</v>
      </c>
      <c r="B135" s="68">
        <f t="shared" si="18"/>
        <v>23882.993636858224</v>
      </c>
      <c r="C135" s="68">
        <f t="shared" si="19"/>
        <v>1856.3592117071858</v>
      </c>
      <c r="D135" s="68">
        <f t="shared" si="20"/>
        <v>31.253855214390757</v>
      </c>
    </row>
    <row r="153" spans="1:5" s="130" customFormat="1" ht="19">
      <c r="A153" s="129"/>
      <c r="C153" s="129" t="s">
        <v>55</v>
      </c>
    </row>
    <row r="154" spans="1:5">
      <c r="A154" t="str">
        <f>A129</f>
        <v>Gly(H2O)n</v>
      </c>
      <c r="B154" s="68" t="s">
        <v>52</v>
      </c>
      <c r="C154" s="68" t="s">
        <v>53</v>
      </c>
      <c r="D154" s="68" t="s">
        <v>54</v>
      </c>
      <c r="E154" s="68"/>
    </row>
    <row r="155" spans="1:5">
      <c r="A155">
        <f t="shared" ref="A155:A163" si="21">A130</f>
        <v>0</v>
      </c>
      <c r="B155" s="68">
        <f t="shared" ref="B155:B160" si="22">B37</f>
        <v>1336729.6284787275</v>
      </c>
      <c r="C155" s="68">
        <f t="shared" ref="C155:C160" si="23">B84</f>
        <v>1076135.5366256346</v>
      </c>
      <c r="D155" s="68">
        <f t="shared" ref="D155:D160" si="24">B130</f>
        <v>610106.55754328542</v>
      </c>
      <c r="E155" s="68"/>
    </row>
    <row r="156" spans="1:5">
      <c r="A156">
        <f t="shared" si="21"/>
        <v>1</v>
      </c>
      <c r="B156" s="68">
        <f t="shared" si="22"/>
        <v>233151.85771022347</v>
      </c>
      <c r="C156" s="68">
        <f t="shared" si="23"/>
        <v>200167.12146908895</v>
      </c>
      <c r="D156" s="68">
        <f t="shared" si="24"/>
        <v>116672.47185776749</v>
      </c>
      <c r="E156" s="68"/>
    </row>
    <row r="157" spans="1:5">
      <c r="A157">
        <f t="shared" si="21"/>
        <v>2</v>
      </c>
      <c r="B157" s="68">
        <f t="shared" si="22"/>
        <v>1034111.3252489334</v>
      </c>
      <c r="C157" s="68">
        <f t="shared" si="23"/>
        <v>1283327.4932125979</v>
      </c>
      <c r="D157" s="68">
        <f t="shared" si="24"/>
        <v>1830371.296335564</v>
      </c>
      <c r="E157" s="68"/>
    </row>
    <row r="158" spans="1:5">
      <c r="A158">
        <f t="shared" si="21"/>
        <v>3</v>
      </c>
      <c r="B158" s="68">
        <f t="shared" si="22"/>
        <v>277977.50090341805</v>
      </c>
      <c r="C158" s="68">
        <f t="shared" si="23"/>
        <v>315526.37395263615</v>
      </c>
      <c r="D158" s="68">
        <f t="shared" si="24"/>
        <v>307500.22121041367</v>
      </c>
      <c r="E158" s="68"/>
    </row>
    <row r="159" spans="1:5">
      <c r="A159">
        <f t="shared" si="21"/>
        <v>4</v>
      </c>
      <c r="B159" s="68">
        <f t="shared" si="22"/>
        <v>10509.783855406406</v>
      </c>
      <c r="C159" s="68">
        <f t="shared" si="23"/>
        <v>12556.431140687597</v>
      </c>
      <c r="D159" s="68">
        <f t="shared" si="24"/>
        <v>11466.459416111064</v>
      </c>
      <c r="E159" s="68"/>
    </row>
    <row r="160" spans="1:5">
      <c r="A160">
        <f t="shared" si="21"/>
        <v>5</v>
      </c>
      <c r="B160" s="68">
        <f t="shared" si="22"/>
        <v>7519.9038032909157</v>
      </c>
      <c r="C160" s="68">
        <f t="shared" si="23"/>
        <v>12287.043599354549</v>
      </c>
      <c r="D160" s="68">
        <f t="shared" si="24"/>
        <v>23882.993636858224</v>
      </c>
      <c r="E160" s="68"/>
    </row>
    <row r="161" spans="2:2">
      <c r="B161" s="68"/>
    </row>
    <row r="179" spans="1:4" s="131" customFormat="1" ht="19">
      <c r="C179" s="129" t="s">
        <v>60</v>
      </c>
    </row>
    <row r="180" spans="1:4">
      <c r="A180" t="str">
        <f>A36</f>
        <v>Gly(H2O)n</v>
      </c>
      <c r="B180" t="s">
        <v>56</v>
      </c>
      <c r="C180" t="s">
        <v>57</v>
      </c>
      <c r="D180" s="122" t="s">
        <v>58</v>
      </c>
    </row>
    <row r="181" spans="1:4">
      <c r="A181">
        <f t="shared" ref="A181:D181" si="25">A37</f>
        <v>0</v>
      </c>
      <c r="B181" s="68">
        <f t="shared" si="25"/>
        <v>1336729.6284787275</v>
      </c>
      <c r="C181" s="68">
        <f t="shared" si="25"/>
        <v>2218355.9783342839</v>
      </c>
      <c r="D181" s="68">
        <f t="shared" si="25"/>
        <v>2716611.2304623066</v>
      </c>
    </row>
    <row r="182" spans="1:4">
      <c r="A182">
        <f t="shared" ref="A182:D182" si="26">A38</f>
        <v>1</v>
      </c>
      <c r="B182" s="68">
        <f t="shared" si="26"/>
        <v>233151.85771022347</v>
      </c>
      <c r="C182" s="68">
        <f t="shared" si="26"/>
        <v>193462.38999723396</v>
      </c>
      <c r="D182" s="68">
        <f t="shared" si="26"/>
        <v>94766.053144130259</v>
      </c>
    </row>
    <row r="183" spans="1:4">
      <c r="A183">
        <f t="shared" ref="A183:D183" si="27">A39</f>
        <v>2</v>
      </c>
      <c r="B183" s="68">
        <f t="shared" si="27"/>
        <v>1034111.3252489334</v>
      </c>
      <c r="C183" s="68">
        <f t="shared" si="27"/>
        <v>429037.21735409775</v>
      </c>
      <c r="D183" s="68">
        <f t="shared" si="27"/>
        <v>84064.223007209774</v>
      </c>
    </row>
    <row r="184" spans="1:4">
      <c r="A184">
        <f t="shared" ref="A184:D184" si="28">A40</f>
        <v>3</v>
      </c>
      <c r="B184" s="68">
        <f t="shared" si="28"/>
        <v>277977.50090341805</v>
      </c>
      <c r="C184" s="68">
        <f t="shared" si="28"/>
        <v>57664.339690864268</v>
      </c>
      <c r="D184" s="68">
        <f t="shared" si="28"/>
        <v>4519.4288190019806</v>
      </c>
    </row>
    <row r="185" spans="1:4">
      <c r="A185">
        <f t="shared" ref="A185:D185" si="29">A41</f>
        <v>4</v>
      </c>
      <c r="B185" s="68">
        <f t="shared" si="29"/>
        <v>10509.783855406406</v>
      </c>
      <c r="C185" s="68">
        <f t="shared" si="29"/>
        <v>1090.0877667187203</v>
      </c>
      <c r="D185" s="68">
        <f t="shared" si="29"/>
        <v>34.174147104163289</v>
      </c>
    </row>
    <row r="186" spans="1:4">
      <c r="A186">
        <f t="shared" ref="A186:D186" si="30">A42</f>
        <v>5</v>
      </c>
      <c r="B186" s="68">
        <f t="shared" si="30"/>
        <v>7519.9038032909157</v>
      </c>
      <c r="C186" s="68">
        <f t="shared" si="30"/>
        <v>389.98685680163413</v>
      </c>
      <c r="D186" s="68">
        <f t="shared" si="30"/>
        <v>4.8904202468564133</v>
      </c>
    </row>
    <row r="208" spans="6:6" s="131" customFormat="1" ht="20" thickBot="1">
      <c r="F208" s="129" t="s">
        <v>65</v>
      </c>
    </row>
    <row r="209" spans="1:10">
      <c r="B209" s="133" t="s">
        <v>63</v>
      </c>
      <c r="C209" s="134"/>
      <c r="D209" s="135"/>
      <c r="E209" s="133" t="s">
        <v>62</v>
      </c>
      <c r="F209" s="134"/>
      <c r="G209" s="135"/>
      <c r="H209" s="133" t="s">
        <v>61</v>
      </c>
      <c r="I209" s="134"/>
      <c r="J209" s="135"/>
    </row>
    <row r="210" spans="1:10" ht="17" thickBot="1">
      <c r="A210" t="str">
        <f>A129</f>
        <v>Gly(H2O)n</v>
      </c>
      <c r="B210" s="136" t="s">
        <v>56</v>
      </c>
      <c r="C210" s="137" t="s">
        <v>57</v>
      </c>
      <c r="D210" s="138" t="s">
        <v>58</v>
      </c>
      <c r="E210" s="136" t="s">
        <v>56</v>
      </c>
      <c r="F210" s="137" t="s">
        <v>57</v>
      </c>
      <c r="G210" s="138" t="s">
        <v>58</v>
      </c>
      <c r="H210" s="136" t="s">
        <v>56</v>
      </c>
      <c r="I210" s="137" t="s">
        <v>57</v>
      </c>
      <c r="J210" s="138" t="s">
        <v>58</v>
      </c>
    </row>
    <row r="211" spans="1:10">
      <c r="A211">
        <f t="shared" ref="A211:A215" si="31">A130</f>
        <v>0</v>
      </c>
      <c r="B211" s="132">
        <f>B37</f>
        <v>1336729.6284787275</v>
      </c>
      <c r="C211" s="132">
        <f t="shared" ref="C211:D211" si="32">C37</f>
        <v>2218355.9783342839</v>
      </c>
      <c r="D211" s="132">
        <f t="shared" si="32"/>
        <v>2716611.2304623066</v>
      </c>
      <c r="E211" s="132">
        <f>B84</f>
        <v>1076135.5366256346</v>
      </c>
      <c r="F211" s="132">
        <f t="shared" ref="F211:G211" si="33">C84</f>
        <v>2029572.2149682466</v>
      </c>
      <c r="G211" s="132">
        <f t="shared" si="33"/>
        <v>2667229.8385766516</v>
      </c>
      <c r="H211" s="132">
        <f>B130</f>
        <v>610106.55754328542</v>
      </c>
      <c r="I211" s="132">
        <f t="shared" ref="I211:J211" si="34">C130</f>
        <v>1517500.7896437908</v>
      </c>
      <c r="J211" s="132">
        <f t="shared" si="34"/>
        <v>2494999.9862795393</v>
      </c>
    </row>
    <row r="212" spans="1:10">
      <c r="A212">
        <f t="shared" si="31"/>
        <v>1</v>
      </c>
      <c r="B212" s="132">
        <f t="shared" ref="B212:D212" si="35">B38</f>
        <v>233151.85771022347</v>
      </c>
      <c r="C212" s="132">
        <f t="shared" si="35"/>
        <v>193462.38999723396</v>
      </c>
      <c r="D212" s="132">
        <f t="shared" si="35"/>
        <v>94766.053144130259</v>
      </c>
      <c r="E212" s="132">
        <f t="shared" ref="E212:E216" si="36">B85</f>
        <v>200167.12146908895</v>
      </c>
      <c r="F212" s="132">
        <f t="shared" ref="F212:F216" si="37">C85</f>
        <v>188755.79063102911</v>
      </c>
      <c r="G212" s="132">
        <f t="shared" ref="G212:G216" si="38">D85</f>
        <v>99223.880433953411</v>
      </c>
      <c r="H212" s="132">
        <f t="shared" ref="H212:H216" si="39">B131</f>
        <v>116672.47185776749</v>
      </c>
      <c r="I212" s="132">
        <f t="shared" ref="I212:I216" si="40">C131</f>
        <v>145098.07015251924</v>
      </c>
      <c r="J212" s="132">
        <f t="shared" ref="J212:J216" si="41">D131</f>
        <v>95425.237472120556</v>
      </c>
    </row>
    <row r="213" spans="1:10">
      <c r="A213">
        <f t="shared" si="31"/>
        <v>2</v>
      </c>
      <c r="B213" s="132">
        <f t="shared" ref="B213:D213" si="42">B39</f>
        <v>1034111.3252489334</v>
      </c>
      <c r="C213" s="132">
        <f t="shared" si="42"/>
        <v>429037.21735409775</v>
      </c>
      <c r="D213" s="132">
        <f t="shared" si="42"/>
        <v>84064.223007209774</v>
      </c>
      <c r="E213" s="132">
        <f t="shared" si="36"/>
        <v>1283327.4932125979</v>
      </c>
      <c r="F213" s="132">
        <f t="shared" si="37"/>
        <v>605083.12714405509</v>
      </c>
      <c r="G213" s="132">
        <f t="shared" si="38"/>
        <v>127230.41907139189</v>
      </c>
      <c r="H213" s="132">
        <f t="shared" si="39"/>
        <v>1830371.296335564</v>
      </c>
      <c r="I213" s="132">
        <f t="shared" si="40"/>
        <v>1138157.692778727</v>
      </c>
      <c r="J213" s="132">
        <f t="shared" si="41"/>
        <v>299408.44285514473</v>
      </c>
    </row>
    <row r="214" spans="1:10">
      <c r="A214">
        <f t="shared" si="31"/>
        <v>3</v>
      </c>
      <c r="B214" s="132">
        <f t="shared" ref="B214:D214" si="43">B40</f>
        <v>277977.50090341805</v>
      </c>
      <c r="C214" s="132">
        <f t="shared" si="43"/>
        <v>57664.339690864268</v>
      </c>
      <c r="D214" s="132">
        <f t="shared" si="43"/>
        <v>4519.4288190019806</v>
      </c>
      <c r="E214" s="132">
        <f t="shared" si="36"/>
        <v>315526.37395263615</v>
      </c>
      <c r="F214" s="132">
        <f t="shared" si="37"/>
        <v>74384.631381094223</v>
      </c>
      <c r="G214" s="132">
        <f t="shared" si="38"/>
        <v>6256.3224116044403</v>
      </c>
      <c r="H214" s="132">
        <f t="shared" si="39"/>
        <v>307500.22121041367</v>
      </c>
      <c r="I214" s="132">
        <f t="shared" si="40"/>
        <v>95604.575695233594</v>
      </c>
      <c r="J214" s="132">
        <f t="shared" si="41"/>
        <v>10060.053126329572</v>
      </c>
    </row>
    <row r="215" spans="1:10">
      <c r="A215">
        <f t="shared" si="31"/>
        <v>4</v>
      </c>
      <c r="B215" s="132">
        <f t="shared" ref="B215:D215" si="44">B41</f>
        <v>10509.783855406406</v>
      </c>
      <c r="C215" s="132">
        <f t="shared" si="44"/>
        <v>1090.0877667187203</v>
      </c>
      <c r="D215" s="132">
        <f t="shared" si="44"/>
        <v>34.174147104163289</v>
      </c>
      <c r="E215" s="132">
        <f t="shared" si="36"/>
        <v>12556.431140687597</v>
      </c>
      <c r="F215" s="132">
        <f t="shared" si="37"/>
        <v>1480.075167983174</v>
      </c>
      <c r="G215" s="132">
        <f t="shared" si="38"/>
        <v>49.794304400711688</v>
      </c>
      <c r="H215" s="132">
        <f t="shared" si="39"/>
        <v>11466.459416111064</v>
      </c>
      <c r="I215" s="132">
        <f t="shared" si="40"/>
        <v>1782.5125180215471</v>
      </c>
      <c r="J215" s="132">
        <f t="shared" si="41"/>
        <v>75.026411651292037</v>
      </c>
    </row>
    <row r="216" spans="1:10">
      <c r="A216">
        <f>A135</f>
        <v>5</v>
      </c>
      <c r="B216" s="132">
        <f t="shared" ref="B216:D216" si="45">B42</f>
        <v>7519.9038032909157</v>
      </c>
      <c r="C216" s="132">
        <f t="shared" si="45"/>
        <v>389.98685680163413</v>
      </c>
      <c r="D216" s="132">
        <f t="shared" si="45"/>
        <v>4.8904202468564133</v>
      </c>
      <c r="E216" s="132">
        <f t="shared" si="36"/>
        <v>12287.043599354549</v>
      </c>
      <c r="F216" s="132">
        <f t="shared" si="37"/>
        <v>724.16070759160823</v>
      </c>
      <c r="G216" s="132">
        <f t="shared" si="38"/>
        <v>9.7452019975410415</v>
      </c>
      <c r="H216" s="132">
        <f t="shared" si="39"/>
        <v>23882.993636858224</v>
      </c>
      <c r="I216" s="132">
        <f t="shared" si="40"/>
        <v>1856.3592117071858</v>
      </c>
      <c r="J216" s="132">
        <f t="shared" si="41"/>
        <v>31.253855214390757</v>
      </c>
    </row>
  </sheetData>
  <mergeCells count="48">
    <mergeCell ref="AK121:AK122"/>
    <mergeCell ref="A128:D128"/>
    <mergeCell ref="B209:D209"/>
    <mergeCell ref="E209:G209"/>
    <mergeCell ref="H209:J209"/>
    <mergeCell ref="I114:I115"/>
    <mergeCell ref="V114:V115"/>
    <mergeCell ref="AI114:AI115"/>
    <mergeCell ref="I121:I122"/>
    <mergeCell ref="K121:K122"/>
    <mergeCell ref="V121:V122"/>
    <mergeCell ref="X121:X122"/>
    <mergeCell ref="AI121:AI122"/>
    <mergeCell ref="AK75:AK76"/>
    <mergeCell ref="A82:D82"/>
    <mergeCell ref="A110:K110"/>
    <mergeCell ref="N110:X110"/>
    <mergeCell ref="AA110:AK110"/>
    <mergeCell ref="I75:I76"/>
    <mergeCell ref="K75:K76"/>
    <mergeCell ref="V75:V76"/>
    <mergeCell ref="X75:X76"/>
    <mergeCell ref="AI75:AI76"/>
    <mergeCell ref="A64:K64"/>
    <mergeCell ref="N64:X64"/>
    <mergeCell ref="AA64:AK64"/>
    <mergeCell ref="I68:I69"/>
    <mergeCell ref="V68:V69"/>
    <mergeCell ref="AI68:AI69"/>
    <mergeCell ref="E1:L1"/>
    <mergeCell ref="E2:F2"/>
    <mergeCell ref="G2:H2"/>
    <mergeCell ref="I2:J2"/>
    <mergeCell ref="K2:L2"/>
    <mergeCell ref="A35:D35"/>
    <mergeCell ref="M2:O2"/>
    <mergeCell ref="AA17:AK17"/>
    <mergeCell ref="AI21:AI22"/>
    <mergeCell ref="AI28:AI29"/>
    <mergeCell ref="AK28:AK29"/>
    <mergeCell ref="N17:X17"/>
    <mergeCell ref="V21:V22"/>
    <mergeCell ref="V28:V29"/>
    <mergeCell ref="X28:X29"/>
    <mergeCell ref="A17:K17"/>
    <mergeCell ref="I21:I22"/>
    <mergeCell ref="I28:I29"/>
    <mergeCell ref="K28:K29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Raw_Energies</vt:lpstr>
      <vt:lpstr>Binding_Energies</vt:lpstr>
      <vt:lpstr>Hydrate_Distribution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Tuguldur Odbadrakh</dc:creator>
  <cp:lastModifiedBy>BT</cp:lastModifiedBy>
  <dcterms:created xsi:type="dcterms:W3CDTF">2019-10-30T17:32:49Z</dcterms:created>
  <dcterms:modified xsi:type="dcterms:W3CDTF">2020-03-12T18:26:57Z</dcterms:modified>
</cp:coreProperties>
</file>