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k2401\Downloads\"/>
    </mc:Choice>
  </mc:AlternateContent>
  <bookViews>
    <workbookView xWindow="0" yWindow="0" windowWidth="30720" windowHeight="13512"/>
  </bookViews>
  <sheets>
    <sheet name="Simplified AchT" sheetId="7" r:id="rId1"/>
  </sheets>
  <definedNames>
    <definedName name="_xlnm.Print_Area" localSheetId="0">'Simplified AchT'!$A$1:$K$17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7" l="1"/>
  <c r="K4" i="7"/>
  <c r="G4" i="7"/>
  <c r="E4" i="7"/>
  <c r="K6" i="7"/>
  <c r="I6" i="7"/>
  <c r="G6" i="7"/>
  <c r="K15" i="7"/>
  <c r="I15" i="7"/>
  <c r="G15" i="7"/>
  <c r="E15" i="7"/>
  <c r="K14" i="7"/>
  <c r="I14" i="7"/>
  <c r="G14" i="7"/>
  <c r="E14" i="7"/>
  <c r="K13" i="7"/>
  <c r="I13" i="7"/>
  <c r="G13" i="7"/>
  <c r="E13" i="7"/>
  <c r="K12" i="7"/>
  <c r="I12" i="7"/>
  <c r="G12" i="7"/>
  <c r="E12" i="7"/>
  <c r="K11" i="7"/>
  <c r="I11" i="7"/>
  <c r="G11" i="7"/>
  <c r="E11" i="7"/>
  <c r="K5" i="7"/>
  <c r="G5" i="7"/>
  <c r="G8" i="7"/>
  <c r="E8" i="7"/>
  <c r="E16" i="7" s="1"/>
  <c r="K7" i="7"/>
  <c r="I7" i="7"/>
  <c r="I16" i="7" s="1"/>
  <c r="K10" i="7"/>
  <c r="I10" i="7"/>
  <c r="K16" i="7" l="1"/>
  <c r="G16" i="7"/>
</calcChain>
</file>

<file path=xl/sharedStrings.xml><?xml version="1.0" encoding="utf-8"?>
<sst xmlns="http://schemas.openxmlformats.org/spreadsheetml/2006/main" count="101" uniqueCount="77">
  <si>
    <t>Background</t>
  </si>
  <si>
    <t>Animals</t>
  </si>
  <si>
    <t>Max Force (N)</t>
  </si>
  <si>
    <t>Stiffness (N/mm)</t>
  </si>
  <si>
    <t>Max Stress (Mpa)</t>
  </si>
  <si>
    <t>COV(%)</t>
  </si>
  <si>
    <t>COV (%)</t>
  </si>
  <si>
    <t>Mean ± SD</t>
  </si>
  <si>
    <t>N</t>
  </si>
  <si>
    <t>NR</t>
  </si>
  <si>
    <t xml:space="preserve">Young's modulus (MPa) </t>
  </si>
  <si>
    <t>Eln +/+</t>
  </si>
  <si>
    <t>New Method</t>
  </si>
  <si>
    <t>Structural Properties</t>
  </si>
  <si>
    <t>Material Properties</t>
  </si>
  <si>
    <t>C57BL/6</t>
  </si>
  <si>
    <r>
      <t xml:space="preserve">9.6 </t>
    </r>
    <r>
      <rPr>
        <sz val="12"/>
        <color theme="1"/>
        <rFont val="Calibri"/>
        <family val="2"/>
      </rPr>
      <t>± 3.84</t>
    </r>
  </si>
  <si>
    <r>
      <t xml:space="preserve">27.55 </t>
    </r>
    <r>
      <rPr>
        <sz val="12"/>
        <rFont val="Calibri"/>
        <family val="2"/>
      </rPr>
      <t>± 10.54</t>
    </r>
  </si>
  <si>
    <t>C57BL/6-J x 129SV/J</t>
  </si>
  <si>
    <r>
      <t xml:space="preserve">18 </t>
    </r>
    <r>
      <rPr>
        <sz val="12"/>
        <color theme="1"/>
        <rFont val="Calibri"/>
        <family val="2"/>
      </rPr>
      <t>± 5</t>
    </r>
  </si>
  <si>
    <r>
      <t xml:space="preserve">61 </t>
    </r>
    <r>
      <rPr>
        <sz val="12"/>
        <color theme="1"/>
        <rFont val="Calibri"/>
        <family val="2"/>
      </rPr>
      <t>± 20</t>
    </r>
  </si>
  <si>
    <t>BALB/c</t>
  </si>
  <si>
    <r>
      <t xml:space="preserve">8.4 </t>
    </r>
    <r>
      <rPr>
        <sz val="12"/>
        <color theme="1"/>
        <rFont val="Calibri"/>
        <family val="2"/>
      </rPr>
      <t>± 1.1</t>
    </r>
  </si>
  <si>
    <r>
      <t xml:space="preserve">6.3 </t>
    </r>
    <r>
      <rPr>
        <sz val="12"/>
        <color theme="1"/>
        <rFont val="Calibri"/>
        <family val="2"/>
      </rPr>
      <t>± 1.2</t>
    </r>
  </si>
  <si>
    <t>A/J</t>
  </si>
  <si>
    <t>C57BL/6J</t>
  </si>
  <si>
    <t>C3H/HeJ</t>
  </si>
  <si>
    <r>
      <t xml:space="preserve">8.4 </t>
    </r>
    <r>
      <rPr>
        <sz val="12"/>
        <color theme="1"/>
        <rFont val="Calibri"/>
        <family val="2"/>
      </rPr>
      <t>± 1.2</t>
    </r>
  </si>
  <si>
    <r>
      <t xml:space="preserve">12.2 </t>
    </r>
    <r>
      <rPr>
        <sz val="12"/>
        <color theme="1"/>
        <rFont val="Calibri"/>
        <family val="2"/>
      </rPr>
      <t>± 2.8</t>
    </r>
  </si>
  <si>
    <r>
      <t xml:space="preserve">10.2 </t>
    </r>
    <r>
      <rPr>
        <sz val="12"/>
        <color theme="1"/>
        <rFont val="Calibri"/>
        <family val="2"/>
      </rPr>
      <t>± 1.4</t>
    </r>
  </si>
  <si>
    <r>
      <t xml:space="preserve">13.1 </t>
    </r>
    <r>
      <rPr>
        <sz val="12"/>
        <color theme="1"/>
        <rFont val="Calibri"/>
        <family val="2"/>
      </rPr>
      <t>± 2.5</t>
    </r>
  </si>
  <si>
    <r>
      <t xml:space="preserve">12.5 </t>
    </r>
    <r>
      <rPr>
        <sz val="12"/>
        <color theme="1"/>
        <rFont val="Calibri"/>
        <family val="2"/>
      </rPr>
      <t>± 1.7</t>
    </r>
  </si>
  <si>
    <r>
      <t xml:space="preserve">14.1 </t>
    </r>
    <r>
      <rPr>
        <sz val="12"/>
        <color theme="1"/>
        <rFont val="Calibri"/>
        <family val="2"/>
      </rPr>
      <t xml:space="preserve">± 3.2 </t>
    </r>
  </si>
  <si>
    <r>
      <t xml:space="preserve">713.9 </t>
    </r>
    <r>
      <rPr>
        <sz val="12"/>
        <color theme="1"/>
        <rFont val="Calibri"/>
        <family val="2"/>
      </rPr>
      <t>± 203.7</t>
    </r>
  </si>
  <si>
    <r>
      <t xml:space="preserve">765.1 </t>
    </r>
    <r>
      <rPr>
        <sz val="12"/>
        <color theme="1"/>
        <rFont val="Calibri"/>
        <family val="2"/>
      </rPr>
      <t>± 179.6</t>
    </r>
  </si>
  <si>
    <r>
      <t xml:space="preserve">708.6 </t>
    </r>
    <r>
      <rPr>
        <sz val="12"/>
        <color theme="1"/>
        <rFont val="Calibri"/>
        <family val="2"/>
      </rPr>
      <t>± 127.8</t>
    </r>
  </si>
  <si>
    <r>
      <t xml:space="preserve">78.2 </t>
    </r>
    <r>
      <rPr>
        <sz val="12"/>
        <color theme="1"/>
        <rFont val="Calibri"/>
        <family val="2"/>
      </rPr>
      <t>± 8.6</t>
    </r>
  </si>
  <si>
    <r>
      <t xml:space="preserve">97.4 </t>
    </r>
    <r>
      <rPr>
        <sz val="12"/>
        <color theme="1"/>
        <rFont val="Calibri"/>
        <family val="2"/>
      </rPr>
      <t xml:space="preserve">± 11.4 </t>
    </r>
  </si>
  <si>
    <r>
      <t xml:space="preserve">97.5 </t>
    </r>
    <r>
      <rPr>
        <sz val="12"/>
        <color theme="1"/>
        <rFont val="Calibri"/>
        <family val="2"/>
      </rPr>
      <t>± 10.9</t>
    </r>
  </si>
  <si>
    <t>6.6 ± 1.7</t>
  </si>
  <si>
    <t>8.2 ± 1.4</t>
  </si>
  <si>
    <t>13.4 ± 3.7</t>
  </si>
  <si>
    <t>86.8 ± 15.5</t>
  </si>
  <si>
    <r>
      <t xml:space="preserve">20.39 </t>
    </r>
    <r>
      <rPr>
        <sz val="12"/>
        <color theme="1"/>
        <rFont val="Calibri"/>
        <family val="2"/>
      </rPr>
      <t>± 2.43*</t>
    </r>
  </si>
  <si>
    <t xml:space="preserve"> 152.94 ± 44.12*</t>
  </si>
  <si>
    <r>
      <t xml:space="preserve">18.86 </t>
    </r>
    <r>
      <rPr>
        <sz val="12"/>
        <color theme="1"/>
        <rFont val="Calibri"/>
        <family val="2"/>
      </rPr>
      <t>±</t>
    </r>
    <r>
      <rPr>
        <sz val="12"/>
        <color theme="1"/>
        <rFont val="Calibri"/>
        <family val="2"/>
        <scheme val="minor"/>
      </rPr>
      <t xml:space="preserve"> 3.37</t>
    </r>
  </si>
  <si>
    <r>
      <t xml:space="preserve">10.55 </t>
    </r>
    <r>
      <rPr>
        <sz val="12"/>
        <color theme="1"/>
        <rFont val="Calibri"/>
        <family val="2"/>
      </rPr>
      <t>±</t>
    </r>
    <r>
      <rPr>
        <sz val="12"/>
        <color theme="1"/>
        <rFont val="Calibri"/>
        <family val="2"/>
        <scheme val="minor"/>
      </rPr>
      <t xml:space="preserve"> 2.97</t>
    </r>
  </si>
  <si>
    <r>
      <t xml:space="preserve">443.8 </t>
    </r>
    <r>
      <rPr>
        <sz val="12"/>
        <color theme="1"/>
        <rFont val="Calibri"/>
        <family val="2"/>
      </rPr>
      <t>±</t>
    </r>
    <r>
      <rPr>
        <sz val="12"/>
        <color theme="1"/>
        <rFont val="Calibri"/>
        <family val="2"/>
        <scheme val="minor"/>
      </rPr>
      <t xml:space="preserve"> 131.7</t>
    </r>
  </si>
  <si>
    <t>8.1 ± 0.6</t>
  </si>
  <si>
    <t>16 ± 3.7</t>
  </si>
  <si>
    <t>3.9 ± 0.7</t>
  </si>
  <si>
    <t>Average COV</t>
  </si>
  <si>
    <t>Author</t>
  </si>
  <si>
    <t xml:space="preserve"> Non-diabetic lean control mice </t>
  </si>
  <si>
    <r>
      <t xml:space="preserve">7.8 </t>
    </r>
    <r>
      <rPr>
        <sz val="12"/>
        <color theme="1"/>
        <rFont val="Calibri"/>
        <family val="2"/>
      </rPr>
      <t>± 1.08</t>
    </r>
  </si>
  <si>
    <r>
      <t xml:space="preserve">13.19 </t>
    </r>
    <r>
      <rPr>
        <sz val="12"/>
        <color theme="1"/>
        <rFont val="Calibri"/>
        <family val="2"/>
      </rPr>
      <t>± 1.86</t>
    </r>
  </si>
  <si>
    <r>
      <t xml:space="preserve">24.16 </t>
    </r>
    <r>
      <rPr>
        <sz val="12"/>
        <color theme="1"/>
        <rFont val="Calibri"/>
        <family val="2"/>
      </rPr>
      <t>± 5.42</t>
    </r>
  </si>
  <si>
    <r>
      <t xml:space="preserve">73.17 </t>
    </r>
    <r>
      <rPr>
        <sz val="12"/>
        <color theme="1"/>
        <rFont val="Calibri"/>
        <family val="2"/>
      </rPr>
      <t>± 16.14</t>
    </r>
  </si>
  <si>
    <t>db/+</t>
  </si>
  <si>
    <t>12.03 ± 3.34*</t>
  </si>
  <si>
    <t>25.4 ± 15.14*</t>
  </si>
  <si>
    <t>632.31 ± 113.79*</t>
  </si>
  <si>
    <r>
      <t>Probst et al.</t>
    </r>
    <r>
      <rPr>
        <i/>
        <sz val="12"/>
        <color theme="1"/>
        <rFont val="Calibri"/>
        <family val="2"/>
        <scheme val="minor"/>
      </rPr>
      <t xml:space="preserve"> Journal of Investigative Surgery</t>
    </r>
    <r>
      <rPr>
        <sz val="12"/>
        <color theme="1"/>
        <rFont val="Calibri"/>
        <family val="2"/>
        <scheme val="minor"/>
      </rPr>
      <t xml:space="preserve"> (2000)</t>
    </r>
    <r>
      <rPr>
        <vertAlign val="superscript"/>
        <sz val="12"/>
        <color theme="1"/>
        <rFont val="Calibri"/>
        <family val="2"/>
        <scheme val="minor"/>
      </rPr>
      <t>22</t>
    </r>
  </si>
  <si>
    <t>CD-1 and C57BL/6J</t>
  </si>
  <si>
    <r>
      <t>Connizzo et al.</t>
    </r>
    <r>
      <rPr>
        <i/>
        <sz val="12"/>
        <color theme="1"/>
        <rFont val="Calibri"/>
        <family val="2"/>
        <scheme val="minor"/>
      </rPr>
      <t xml:space="preserve"> Annals of Biomedical Engineering</t>
    </r>
    <r>
      <rPr>
        <sz val="12"/>
        <color theme="1"/>
        <rFont val="Calibri"/>
        <family val="2"/>
        <scheme val="minor"/>
      </rPr>
      <t xml:space="preserve"> (2014)</t>
    </r>
    <r>
      <rPr>
        <vertAlign val="superscript"/>
        <sz val="12"/>
        <color theme="1"/>
        <rFont val="Calibri"/>
        <family val="2"/>
        <scheme val="minor"/>
      </rPr>
      <t>32</t>
    </r>
  </si>
  <si>
    <r>
      <t xml:space="preserve">Eekhoff et al. </t>
    </r>
    <r>
      <rPr>
        <i/>
        <sz val="12"/>
        <color theme="1"/>
        <rFont val="Calibri"/>
        <family val="2"/>
        <scheme val="minor"/>
      </rPr>
      <t>Journal of Biomechanical Engineering</t>
    </r>
    <r>
      <rPr>
        <sz val="12"/>
        <color theme="1"/>
        <rFont val="Calibri"/>
        <family val="2"/>
        <scheme val="minor"/>
      </rPr>
      <t xml:space="preserve"> (2017)</t>
    </r>
    <r>
      <rPr>
        <vertAlign val="superscript"/>
        <sz val="12"/>
        <color theme="1"/>
        <rFont val="Calibri"/>
        <family val="2"/>
        <scheme val="minor"/>
      </rPr>
      <t>33</t>
    </r>
  </si>
  <si>
    <r>
      <t xml:space="preserve">Shu et al. </t>
    </r>
    <r>
      <rPr>
        <i/>
        <sz val="12"/>
        <color theme="1"/>
        <rFont val="Calibri"/>
        <family val="2"/>
        <scheme val="minor"/>
      </rPr>
      <t>Peer J</t>
    </r>
    <r>
      <rPr>
        <sz val="12"/>
        <color theme="1"/>
        <rFont val="Calibri"/>
        <family val="2"/>
        <scheme val="minor"/>
      </rPr>
      <t xml:space="preserve"> (2018)</t>
    </r>
    <r>
      <rPr>
        <vertAlign val="superscript"/>
        <sz val="12"/>
        <color theme="1"/>
        <rFont val="Calibri"/>
        <family val="2"/>
        <scheme val="minor"/>
      </rPr>
      <t>21</t>
    </r>
  </si>
  <si>
    <r>
      <t xml:space="preserve">8.19 </t>
    </r>
    <r>
      <rPr>
        <sz val="12"/>
        <color theme="1"/>
        <rFont val="Calibri"/>
        <family val="2"/>
      </rPr>
      <t xml:space="preserve">± </t>
    </r>
    <r>
      <rPr>
        <sz val="12"/>
        <color theme="1"/>
        <rFont val="Calibri"/>
        <family val="2"/>
        <scheme val="minor"/>
      </rPr>
      <t>3.63</t>
    </r>
  </si>
  <si>
    <r>
      <t xml:space="preserve">Sikes et al. </t>
    </r>
    <r>
      <rPr>
        <i/>
        <sz val="12"/>
        <color theme="1"/>
        <rFont val="Calibri"/>
        <family val="2"/>
        <scheme val="minor"/>
      </rPr>
      <t>Journal of Orthopaedic Research (2018)</t>
    </r>
    <r>
      <rPr>
        <vertAlign val="superscript"/>
        <sz val="12"/>
        <color theme="1"/>
        <rFont val="Calibri"/>
        <family val="2"/>
        <scheme val="minor"/>
      </rPr>
      <t>35</t>
    </r>
  </si>
  <si>
    <r>
      <t xml:space="preserve">19.53 </t>
    </r>
    <r>
      <rPr>
        <sz val="12"/>
        <color theme="1"/>
        <rFont val="Calibri"/>
        <family val="2"/>
      </rPr>
      <t xml:space="preserve">± </t>
    </r>
    <r>
      <rPr>
        <sz val="12"/>
        <color theme="1"/>
        <rFont val="Calibri"/>
        <family val="2"/>
        <scheme val="minor"/>
      </rPr>
      <t>7.03</t>
    </r>
  </si>
  <si>
    <r>
      <t xml:space="preserve">62.82 </t>
    </r>
    <r>
      <rPr>
        <sz val="12"/>
        <color theme="1"/>
        <rFont val="Calibri"/>
        <family val="2"/>
      </rPr>
      <t xml:space="preserve">± </t>
    </r>
    <r>
      <rPr>
        <sz val="12"/>
        <color theme="1"/>
        <rFont val="Calibri"/>
        <family val="2"/>
        <scheme val="minor"/>
      </rPr>
      <t>20.20</t>
    </r>
  </si>
  <si>
    <r>
      <t xml:space="preserve">Wang et al. </t>
    </r>
    <r>
      <rPr>
        <i/>
        <sz val="12"/>
        <color theme="1"/>
        <rFont val="Calibri"/>
        <family val="2"/>
        <scheme val="minor"/>
      </rPr>
      <t>Journal of Orthopaedic Research</t>
    </r>
    <r>
      <rPr>
        <sz val="12"/>
        <color theme="1"/>
        <rFont val="Calibri"/>
        <family val="2"/>
        <scheme val="minor"/>
      </rPr>
      <t xml:space="preserve"> (2006)</t>
    </r>
    <r>
      <rPr>
        <vertAlign val="superscript"/>
        <sz val="12"/>
        <color theme="1"/>
        <rFont val="Calibri"/>
        <family val="2"/>
        <scheme val="minor"/>
      </rPr>
      <t>36</t>
    </r>
  </si>
  <si>
    <r>
      <t xml:space="preserve">Wang et al. </t>
    </r>
    <r>
      <rPr>
        <i/>
        <sz val="12"/>
        <color theme="1"/>
        <rFont val="Calibri"/>
        <family val="2"/>
        <scheme val="minor"/>
      </rPr>
      <t>Journal of Orthopaedic Research</t>
    </r>
    <r>
      <rPr>
        <sz val="12"/>
        <color theme="1"/>
        <rFont val="Calibri"/>
        <family val="2"/>
        <scheme val="minor"/>
      </rPr>
      <t xml:space="preserve"> (2011)</t>
    </r>
    <r>
      <rPr>
        <vertAlign val="superscript"/>
        <sz val="12"/>
        <color theme="1"/>
        <rFont val="Calibri"/>
        <family val="2"/>
        <scheme val="minor"/>
      </rPr>
      <t>37</t>
    </r>
  </si>
  <si>
    <r>
      <t xml:space="preserve">Zhang et al. </t>
    </r>
    <r>
      <rPr>
        <i/>
        <sz val="12"/>
        <color theme="1"/>
        <rFont val="Calibri"/>
        <family val="2"/>
        <scheme val="minor"/>
      </rPr>
      <t>Matrix Biology</t>
    </r>
    <r>
      <rPr>
        <sz val="12"/>
        <color theme="1"/>
        <rFont val="Calibri"/>
        <family val="2"/>
        <scheme val="minor"/>
      </rPr>
      <t xml:space="preserve"> (2016)</t>
    </r>
    <r>
      <rPr>
        <vertAlign val="superscript"/>
        <sz val="12"/>
        <color theme="1"/>
        <rFont val="Calibri"/>
        <family val="2"/>
        <scheme val="minor"/>
      </rPr>
      <t>38</t>
    </r>
  </si>
  <si>
    <r>
      <t xml:space="preserve">6.73 </t>
    </r>
    <r>
      <rPr>
        <sz val="12"/>
        <color theme="1"/>
        <rFont val="Calibri"/>
        <family val="2"/>
      </rPr>
      <t xml:space="preserve">± </t>
    </r>
    <r>
      <rPr>
        <sz val="12"/>
        <color theme="1"/>
        <rFont val="Calibri"/>
        <family val="2"/>
        <scheme val="minor"/>
      </rPr>
      <t>3.74*</t>
    </r>
  </si>
  <si>
    <r>
      <t xml:space="preserve">Boivin et al. </t>
    </r>
    <r>
      <rPr>
        <i/>
        <sz val="12"/>
        <color theme="1"/>
        <rFont val="Calibri"/>
        <family val="2"/>
        <scheme val="minor"/>
      </rPr>
      <t>Muscles, Ligaments and Tendons Journal</t>
    </r>
    <r>
      <rPr>
        <sz val="12"/>
        <color theme="1"/>
        <rFont val="Calibri"/>
        <family val="2"/>
        <scheme val="minor"/>
      </rPr>
      <t xml:space="preserve"> (2014)</t>
    </r>
    <r>
      <rPr>
        <vertAlign val="superscript"/>
        <sz val="12"/>
        <color theme="1"/>
        <rFont val="Calibri"/>
        <family val="2"/>
        <scheme val="minor"/>
      </rPr>
      <t>19</t>
    </r>
  </si>
  <si>
    <r>
      <t xml:space="preserve">Mikic et al. </t>
    </r>
    <r>
      <rPr>
        <i/>
        <sz val="12"/>
        <color theme="1"/>
        <rFont val="Calibri"/>
        <family val="2"/>
        <scheme val="minor"/>
      </rPr>
      <t>Journal of Orthopaedic Research</t>
    </r>
    <r>
      <rPr>
        <sz val="12"/>
        <color theme="1"/>
        <rFont val="Calibri"/>
        <family val="2"/>
        <scheme val="minor"/>
      </rPr>
      <t xml:space="preserve"> (2006)</t>
    </r>
    <r>
      <rPr>
        <vertAlign val="superscript"/>
        <sz val="12"/>
        <color theme="1"/>
        <rFont val="Calibri"/>
        <family val="2"/>
        <scheme val="minor"/>
      </rPr>
      <t>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</si>
</sst>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0" borderId="35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vertical="center"/>
    </xf>
    <xf numFmtId="2" fontId="1" fillId="0" borderId="27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2" fontId="1" fillId="0" borderId="28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6" xfId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37" xfId="0" applyNumberFormat="1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62D2A"/>
      <color rgb="FF4C7731"/>
      <color rgb="FFC4546F"/>
      <color rgb="FF3E22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I17"/>
  <sheetViews>
    <sheetView tabSelected="1" zoomScale="110" zoomScaleNormal="110" workbookViewId="0">
      <selection activeCell="C10" sqref="C10"/>
    </sheetView>
  </sheetViews>
  <sheetFormatPr defaultColWidth="8.77734375" defaultRowHeight="15.6" x14ac:dyDescent="0.3"/>
  <cols>
    <col min="1" max="1" width="53.33203125" style="15" customWidth="1"/>
    <col min="2" max="2" width="3.6640625" style="15" bestFit="1" customWidth="1"/>
    <col min="3" max="3" width="28.109375" style="15" bestFit="1" customWidth="1"/>
    <col min="4" max="4" width="12.33203125" style="15" bestFit="1" customWidth="1"/>
    <col min="5" max="5" width="7.44140625" style="15" bestFit="1" customWidth="1"/>
    <col min="6" max="6" width="12.77734375" style="15" bestFit="1" customWidth="1"/>
    <col min="7" max="7" width="8" style="15" bestFit="1" customWidth="1"/>
    <col min="8" max="8" width="12.77734375" style="15" bestFit="1" customWidth="1"/>
    <col min="9" max="9" width="8" style="15" bestFit="1" customWidth="1"/>
    <col min="10" max="10" width="15.6640625" style="15" bestFit="1" customWidth="1"/>
    <col min="11" max="11" width="8" style="15" bestFit="1" customWidth="1"/>
    <col min="12" max="12" width="10.77734375" style="14" customWidth="1"/>
    <col min="13" max="295" width="8.77734375" style="14"/>
    <col min="296" max="16384" width="8.77734375" style="15"/>
  </cols>
  <sheetData>
    <row r="1" spans="1:295" ht="16.2" thickBot="1" x14ac:dyDescent="0.35">
      <c r="A1" s="14"/>
      <c r="B1" s="14"/>
      <c r="C1" s="14"/>
      <c r="D1" s="82" t="s">
        <v>13</v>
      </c>
      <c r="E1" s="83"/>
      <c r="F1" s="83"/>
      <c r="G1" s="83"/>
      <c r="H1" s="83" t="s">
        <v>14</v>
      </c>
      <c r="I1" s="83"/>
      <c r="J1" s="83"/>
      <c r="K1" s="84"/>
    </row>
    <row r="2" spans="1:295" s="18" customFormat="1" ht="16.2" thickBot="1" x14ac:dyDescent="0.35">
      <c r="A2" s="16"/>
      <c r="B2" s="85" t="s">
        <v>1</v>
      </c>
      <c r="C2" s="85"/>
      <c r="D2" s="86" t="s">
        <v>2</v>
      </c>
      <c r="E2" s="80"/>
      <c r="F2" s="80" t="s">
        <v>3</v>
      </c>
      <c r="G2" s="80"/>
      <c r="H2" s="80" t="s">
        <v>4</v>
      </c>
      <c r="I2" s="80"/>
      <c r="J2" s="80" t="s">
        <v>10</v>
      </c>
      <c r="K2" s="8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</row>
    <row r="3" spans="1:295" s="2" customFormat="1" ht="16.2" thickBot="1" x14ac:dyDescent="0.35">
      <c r="A3" s="8" t="s">
        <v>52</v>
      </c>
      <c r="B3" s="11" t="s">
        <v>8</v>
      </c>
      <c r="C3" s="6" t="s">
        <v>0</v>
      </c>
      <c r="D3" s="3" t="s">
        <v>7</v>
      </c>
      <c r="E3" s="4" t="s">
        <v>5</v>
      </c>
      <c r="F3" s="4" t="s">
        <v>7</v>
      </c>
      <c r="G3" s="5" t="s">
        <v>6</v>
      </c>
      <c r="H3" s="4" t="s">
        <v>7</v>
      </c>
      <c r="I3" s="4" t="s">
        <v>6</v>
      </c>
      <c r="J3" s="4" t="s">
        <v>7</v>
      </c>
      <c r="K3" s="5" t="s">
        <v>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</row>
    <row r="4" spans="1:295" ht="33" x14ac:dyDescent="0.3">
      <c r="A4" s="19" t="s">
        <v>75</v>
      </c>
      <c r="B4" s="20">
        <v>6</v>
      </c>
      <c r="C4" s="21" t="s">
        <v>53</v>
      </c>
      <c r="D4" s="22" t="s">
        <v>48</v>
      </c>
      <c r="E4" s="23">
        <f>0.6/8.1*100</f>
        <v>7.4074074074074066</v>
      </c>
      <c r="F4" s="24" t="s">
        <v>50</v>
      </c>
      <c r="G4" s="25">
        <f>0.7/3.9*100</f>
        <v>17.948717948717949</v>
      </c>
      <c r="H4" s="26" t="s">
        <v>9</v>
      </c>
      <c r="I4" s="23"/>
      <c r="J4" s="24" t="s">
        <v>49</v>
      </c>
      <c r="K4" s="25">
        <f>3.7/16*100</f>
        <v>23.125</v>
      </c>
      <c r="L4" s="27"/>
    </row>
    <row r="5" spans="1:295" ht="17.399999999999999" x14ac:dyDescent="0.3">
      <c r="A5" s="28" t="s">
        <v>64</v>
      </c>
      <c r="B5" s="29">
        <v>10</v>
      </c>
      <c r="C5" s="30" t="s">
        <v>58</v>
      </c>
      <c r="D5" s="31" t="s">
        <v>9</v>
      </c>
      <c r="E5" s="32"/>
      <c r="F5" s="33" t="s">
        <v>43</v>
      </c>
      <c r="G5" s="34">
        <f>2.43/20.39*100</f>
        <v>11.917606669936244</v>
      </c>
      <c r="H5" s="35" t="s">
        <v>9</v>
      </c>
      <c r="I5" s="32"/>
      <c r="J5" s="33" t="s">
        <v>44</v>
      </c>
      <c r="K5" s="34">
        <f>44.12/152.94*100</f>
        <v>28.847914214724728</v>
      </c>
      <c r="L5" s="36"/>
    </row>
    <row r="6" spans="1:295" ht="33" x14ac:dyDescent="0.3">
      <c r="A6" s="37" t="s">
        <v>65</v>
      </c>
      <c r="B6" s="29">
        <v>8</v>
      </c>
      <c r="C6" s="38" t="s">
        <v>11</v>
      </c>
      <c r="D6" s="31" t="s">
        <v>9</v>
      </c>
      <c r="E6" s="32"/>
      <c r="F6" s="33" t="s">
        <v>45</v>
      </c>
      <c r="G6" s="34">
        <f>3.37/18.86*100</f>
        <v>17.868504772004243</v>
      </c>
      <c r="H6" s="35" t="s">
        <v>46</v>
      </c>
      <c r="I6" s="32">
        <f>2.97/10.55*100</f>
        <v>28.151658767772513</v>
      </c>
      <c r="J6" s="33" t="s">
        <v>47</v>
      </c>
      <c r="K6" s="34">
        <f>131.7/443.8*100</f>
        <v>29.675529517800808</v>
      </c>
    </row>
    <row r="7" spans="1:295" ht="17.399999999999999" x14ac:dyDescent="0.3">
      <c r="A7" s="39" t="s">
        <v>76</v>
      </c>
      <c r="B7" s="40">
        <v>20</v>
      </c>
      <c r="C7" s="41" t="s">
        <v>18</v>
      </c>
      <c r="D7" s="42" t="s">
        <v>9</v>
      </c>
      <c r="E7" s="43"/>
      <c r="F7" s="44" t="s">
        <v>9</v>
      </c>
      <c r="G7" s="45"/>
      <c r="H7" s="46" t="s">
        <v>19</v>
      </c>
      <c r="I7" s="32">
        <f>5/18*100</f>
        <v>27.777777777777779</v>
      </c>
      <c r="J7" s="32" t="s">
        <v>20</v>
      </c>
      <c r="K7" s="47">
        <f>20/61*100</f>
        <v>32.786885245901637</v>
      </c>
    </row>
    <row r="8" spans="1:295" s="14" customFormat="1" ht="17.399999999999999" x14ac:dyDescent="0.3">
      <c r="A8" s="39" t="s">
        <v>62</v>
      </c>
      <c r="B8" s="40">
        <v>20</v>
      </c>
      <c r="C8" s="48" t="s">
        <v>21</v>
      </c>
      <c r="D8" s="42" t="s">
        <v>22</v>
      </c>
      <c r="E8" s="43">
        <f>1.1/8.4*100</f>
        <v>13.095238095238097</v>
      </c>
      <c r="F8" s="44" t="s">
        <v>23</v>
      </c>
      <c r="G8" s="45">
        <f>1.2/6.3*100</f>
        <v>19.047619047619047</v>
      </c>
      <c r="H8" s="35" t="s">
        <v>9</v>
      </c>
      <c r="I8" s="32"/>
      <c r="J8" s="33" t="s">
        <v>9</v>
      </c>
      <c r="K8" s="45"/>
    </row>
    <row r="9" spans="1:295" s="14" customFormat="1" ht="17.399999999999999" x14ac:dyDescent="0.3">
      <c r="A9" s="39" t="s">
        <v>66</v>
      </c>
      <c r="B9" s="40">
        <v>9</v>
      </c>
      <c r="C9" s="48" t="s">
        <v>15</v>
      </c>
      <c r="D9" s="42" t="s">
        <v>16</v>
      </c>
      <c r="E9" s="44">
        <v>39.96</v>
      </c>
      <c r="F9" s="44" t="s">
        <v>67</v>
      </c>
      <c r="G9" s="45">
        <f>3.63/8.19*100</f>
        <v>44.322344322344328</v>
      </c>
      <c r="H9" s="13" t="s">
        <v>17</v>
      </c>
      <c r="I9" s="32">
        <v>38.26</v>
      </c>
      <c r="J9" s="32" t="s">
        <v>9</v>
      </c>
      <c r="K9" s="45"/>
    </row>
    <row r="10" spans="1:295" s="14" customFormat="1" ht="17.399999999999999" x14ac:dyDescent="0.3">
      <c r="A10" s="39" t="s">
        <v>68</v>
      </c>
      <c r="B10" s="40">
        <v>7</v>
      </c>
      <c r="C10" s="48" t="s">
        <v>15</v>
      </c>
      <c r="D10" s="49" t="s">
        <v>9</v>
      </c>
      <c r="E10" s="44"/>
      <c r="F10" s="50" t="s">
        <v>9</v>
      </c>
      <c r="G10" s="51"/>
      <c r="H10" s="35" t="s">
        <v>69</v>
      </c>
      <c r="I10" s="32">
        <f>7.03/19.53</f>
        <v>0.35995903737839219</v>
      </c>
      <c r="J10" s="32" t="s">
        <v>70</v>
      </c>
      <c r="K10" s="45">
        <f>20.2/62.82*100</f>
        <v>32.155364533588028</v>
      </c>
    </row>
    <row r="11" spans="1:295" s="14" customFormat="1" ht="17.399999999999999" x14ac:dyDescent="0.3">
      <c r="A11" s="28" t="s">
        <v>71</v>
      </c>
      <c r="B11" s="29">
        <v>9</v>
      </c>
      <c r="C11" s="52" t="s">
        <v>24</v>
      </c>
      <c r="D11" s="31" t="s">
        <v>27</v>
      </c>
      <c r="E11" s="32">
        <f>1.2/8.4*100</f>
        <v>14.285714285714285</v>
      </c>
      <c r="F11" s="33" t="s">
        <v>28</v>
      </c>
      <c r="G11" s="34">
        <f>2.8/12.2*100</f>
        <v>22.950819672131146</v>
      </c>
      <c r="H11" s="35" t="s">
        <v>36</v>
      </c>
      <c r="I11" s="32">
        <f>8.6/78.2*100</f>
        <v>10.997442455242966</v>
      </c>
      <c r="J11" s="33" t="s">
        <v>33</v>
      </c>
      <c r="K11" s="34">
        <f>203.7/713.9*100</f>
        <v>28.533408040341783</v>
      </c>
    </row>
    <row r="12" spans="1:295" s="14" customFormat="1" ht="17.399999999999999" x14ac:dyDescent="0.3">
      <c r="A12" s="28" t="s">
        <v>71</v>
      </c>
      <c r="B12" s="29">
        <v>8</v>
      </c>
      <c r="C12" s="38" t="s">
        <v>25</v>
      </c>
      <c r="D12" s="31" t="s">
        <v>29</v>
      </c>
      <c r="E12" s="32">
        <f>1.4/10.2*100</f>
        <v>13.725490196078432</v>
      </c>
      <c r="F12" s="33" t="s">
        <v>30</v>
      </c>
      <c r="G12" s="34">
        <f>2.5/13.1*100</f>
        <v>19.083969465648856</v>
      </c>
      <c r="H12" s="35" t="s">
        <v>37</v>
      </c>
      <c r="I12" s="32">
        <f>11.4/97.4*100</f>
        <v>11.704312114989733</v>
      </c>
      <c r="J12" s="33" t="s">
        <v>34</v>
      </c>
      <c r="K12" s="34">
        <f>179.6/765.1*100</f>
        <v>23.474055678996208</v>
      </c>
    </row>
    <row r="13" spans="1:295" s="14" customFormat="1" ht="17.399999999999999" x14ac:dyDescent="0.3">
      <c r="A13" s="28" t="s">
        <v>71</v>
      </c>
      <c r="B13" s="29">
        <v>7</v>
      </c>
      <c r="C13" s="38" t="s">
        <v>26</v>
      </c>
      <c r="D13" s="31" t="s">
        <v>31</v>
      </c>
      <c r="E13" s="32">
        <f>1.7/12.5*100</f>
        <v>13.600000000000001</v>
      </c>
      <c r="F13" s="33" t="s">
        <v>32</v>
      </c>
      <c r="G13" s="34">
        <f>3.2/14.1*100</f>
        <v>22.695035460992909</v>
      </c>
      <c r="H13" s="35" t="s">
        <v>38</v>
      </c>
      <c r="I13" s="32">
        <f>10.9/97.5*100</f>
        <v>11.179487179487179</v>
      </c>
      <c r="J13" s="33" t="s">
        <v>35</v>
      </c>
      <c r="K13" s="34">
        <f>127.8/708.6*100</f>
        <v>18.035563082133784</v>
      </c>
    </row>
    <row r="14" spans="1:295" s="14" customFormat="1" ht="17.399999999999999" x14ac:dyDescent="0.3">
      <c r="A14" s="53" t="s">
        <v>72</v>
      </c>
      <c r="B14" s="54">
        <v>7</v>
      </c>
      <c r="C14" s="41" t="s">
        <v>15</v>
      </c>
      <c r="D14" s="55" t="s">
        <v>39</v>
      </c>
      <c r="E14" s="56">
        <f>1.7/6.6*100</f>
        <v>25.757575757575758</v>
      </c>
      <c r="F14" s="57" t="s">
        <v>40</v>
      </c>
      <c r="G14" s="58">
        <f>1.4/8.2*100</f>
        <v>17.073170731707318</v>
      </c>
      <c r="H14" s="59" t="s">
        <v>41</v>
      </c>
      <c r="I14" s="56">
        <f>3.7/13.4*100</f>
        <v>27.611940298507463</v>
      </c>
      <c r="J14" s="57" t="s">
        <v>42</v>
      </c>
      <c r="K14" s="58">
        <f>15.5/86.8*100</f>
        <v>17.857142857142858</v>
      </c>
    </row>
    <row r="15" spans="1:295" s="14" customFormat="1" ht="18" thickBot="1" x14ac:dyDescent="0.35">
      <c r="A15" s="60" t="s">
        <v>73</v>
      </c>
      <c r="B15" s="61" t="s">
        <v>9</v>
      </c>
      <c r="C15" s="62" t="s">
        <v>63</v>
      </c>
      <c r="D15" s="63" t="s">
        <v>74</v>
      </c>
      <c r="E15" s="64">
        <f>3.74/6.73*100</f>
        <v>55.572065378900447</v>
      </c>
      <c r="F15" s="65" t="s">
        <v>59</v>
      </c>
      <c r="G15" s="66">
        <f>3.34/12.03*100</f>
        <v>27.763923524522028</v>
      </c>
      <c r="H15" s="67" t="s">
        <v>60</v>
      </c>
      <c r="I15" s="64">
        <f>15.14/25.4*100</f>
        <v>59.606299212598437</v>
      </c>
      <c r="J15" s="65" t="s">
        <v>61</v>
      </c>
      <c r="K15" s="66">
        <f>113.79/632.31*100</f>
        <v>17.995919722920721</v>
      </c>
    </row>
    <row r="16" spans="1:295" s="69" customFormat="1" ht="16.2" thickBot="1" x14ac:dyDescent="0.35">
      <c r="A16" s="68"/>
      <c r="C16" s="70"/>
      <c r="D16" s="9" t="s">
        <v>51</v>
      </c>
      <c r="E16" s="71">
        <f>AVERAGE(E4:E15)</f>
        <v>22.925436390114299</v>
      </c>
      <c r="F16" s="10" t="s">
        <v>51</v>
      </c>
      <c r="G16" s="72">
        <f>AVERAGE(G4:G15)</f>
        <v>22.067171161562406</v>
      </c>
      <c r="H16" s="12" t="s">
        <v>51</v>
      </c>
      <c r="I16" s="71">
        <f>AVERAGE(I4:I15)</f>
        <v>23.960986315972715</v>
      </c>
      <c r="J16" s="10" t="s">
        <v>51</v>
      </c>
      <c r="K16" s="72">
        <f>AVERAGE(K4:K15)</f>
        <v>25.248678289355055</v>
      </c>
    </row>
    <row r="17" spans="1:11" ht="16.2" thickBot="1" x14ac:dyDescent="0.35">
      <c r="A17" s="7" t="s">
        <v>12</v>
      </c>
      <c r="B17" s="73">
        <v>12</v>
      </c>
      <c r="C17" s="74" t="s">
        <v>25</v>
      </c>
      <c r="D17" s="75" t="s">
        <v>54</v>
      </c>
      <c r="E17" s="76">
        <v>13.906395943826441</v>
      </c>
      <c r="F17" s="77" t="s">
        <v>55</v>
      </c>
      <c r="G17" s="78">
        <v>14.0753094112897</v>
      </c>
      <c r="H17" s="79" t="s">
        <v>56</v>
      </c>
      <c r="I17" s="76">
        <v>22.447230073726075</v>
      </c>
      <c r="J17" s="77" t="s">
        <v>57</v>
      </c>
      <c r="K17" s="78">
        <v>22.06332648817024</v>
      </c>
    </row>
  </sheetData>
  <sortState ref="A4:M15">
    <sortCondition ref="A4:A15"/>
  </sortState>
  <mergeCells count="7">
    <mergeCell ref="H2:I2"/>
    <mergeCell ref="J2:K2"/>
    <mergeCell ref="D1:G1"/>
    <mergeCell ref="H1:K1"/>
    <mergeCell ref="B2:C2"/>
    <mergeCell ref="D2:E2"/>
    <mergeCell ref="F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Simplified AchT</vt:lpstr>
      <vt:lpstr>'Simplified AchT'!Print_Area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Kurtaliaj, Iden</dc:creator>
  <cp:lastModifiedBy>Kurtaliaj, Iden</cp:lastModifiedBy>
  <dcterms:created xsi:type="dcterms:W3CDTF">2019-02-20T17:41:20Z</dcterms:created>
  <dcterms:modified xsi:type="dcterms:W3CDTF">2019-08-29T21:08:03Z</dcterms:modified>
</cp:coreProperties>
</file>