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45FBDA24-CD74-4939-9E96-785387E6810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ST" sheetId="6" r:id="rId1"/>
  </sheets>
  <definedNames>
    <definedName name="_xlnm.Print_Area" localSheetId="0">SST!$A$1:$K$15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6" l="1"/>
  <c r="K4" i="6"/>
  <c r="K8" i="6"/>
  <c r="G7" i="6"/>
  <c r="K11" i="6"/>
  <c r="I11" i="6"/>
  <c r="G6" i="6"/>
  <c r="E6" i="6"/>
  <c r="K10" i="6"/>
  <c r="I10" i="6"/>
  <c r="G10" i="6"/>
  <c r="I4" i="6"/>
  <c r="G4" i="6"/>
  <c r="E4" i="6"/>
  <c r="G5" i="6"/>
  <c r="E5" i="6"/>
  <c r="K12" i="6"/>
  <c r="I12" i="6"/>
  <c r="G12" i="6"/>
  <c r="E12" i="6"/>
  <c r="K13" i="6"/>
  <c r="I13" i="6"/>
  <c r="G13" i="6"/>
  <c r="E13" i="6"/>
  <c r="I9" i="6"/>
  <c r="I14" i="6" s="1"/>
  <c r="G9" i="6"/>
  <c r="E9" i="6"/>
  <c r="K14" i="6" l="1"/>
  <c r="G14" i="6"/>
  <c r="E14" i="6"/>
</calcChain>
</file>

<file path=xl/sharedStrings.xml><?xml version="1.0" encoding="utf-8"?>
<sst xmlns="http://schemas.openxmlformats.org/spreadsheetml/2006/main" count="89" uniqueCount="65">
  <si>
    <t>Background</t>
  </si>
  <si>
    <t>Animals</t>
  </si>
  <si>
    <t>Max Force (N)</t>
  </si>
  <si>
    <t>Stiffness (N/mm)</t>
  </si>
  <si>
    <t>5.0 ± 0.7 </t>
  </si>
  <si>
    <t>9.2 ± 2.9</t>
  </si>
  <si>
    <t>Max Stress (Mpa)</t>
  </si>
  <si>
    <t>33 ± 35 </t>
  </si>
  <si>
    <t>COV(%)</t>
  </si>
  <si>
    <t>COV (%)</t>
  </si>
  <si>
    <t>Mean ± SD</t>
  </si>
  <si>
    <t>N</t>
  </si>
  <si>
    <t>NR</t>
  </si>
  <si>
    <t>26.24 ± 5.81</t>
  </si>
  <si>
    <t>121.89 ± 44.18</t>
  </si>
  <si>
    <t>1.22 ± 0.52</t>
  </si>
  <si>
    <t>2.37 ± 1.6</t>
  </si>
  <si>
    <t>Eln +/+</t>
  </si>
  <si>
    <t>5.96 ± 3.23</t>
  </si>
  <si>
    <t>8.50 ± 2.95</t>
  </si>
  <si>
    <t>0.93±0.34</t>
  </si>
  <si>
    <t>3.40±1.56</t>
  </si>
  <si>
    <t>312.8±127.0</t>
  </si>
  <si>
    <t>New Method</t>
  </si>
  <si>
    <t>Structural Properties</t>
  </si>
  <si>
    <t>Material Properties</t>
  </si>
  <si>
    <t>(Rosa-DTA (DTA) x Gli1-CreERT2 ) ScxCre;Smofl/fl (WT)</t>
  </si>
  <si>
    <r>
      <t xml:space="preserve">4.16 </t>
    </r>
    <r>
      <rPr>
        <sz val="12"/>
        <color theme="1"/>
        <rFont val="Calibri"/>
        <family val="2"/>
      </rPr>
      <t>± 0.29*</t>
    </r>
  </si>
  <si>
    <r>
      <t xml:space="preserve">11.04 </t>
    </r>
    <r>
      <rPr>
        <sz val="12"/>
        <color theme="1"/>
        <rFont val="Calibri"/>
        <family val="2"/>
      </rPr>
      <t>± 1.98*</t>
    </r>
  </si>
  <si>
    <t xml:space="preserve"> C57BL/6</t>
  </si>
  <si>
    <t>C57Bl/6</t>
  </si>
  <si>
    <r>
      <t xml:space="preserve">7.79 </t>
    </r>
    <r>
      <rPr>
        <sz val="12"/>
        <color theme="1"/>
        <rFont val="Calibri"/>
        <family val="2"/>
      </rPr>
      <t>± 2.61*</t>
    </r>
  </si>
  <si>
    <r>
      <t xml:space="preserve">58.32 </t>
    </r>
    <r>
      <rPr>
        <sz val="12"/>
        <color theme="1"/>
        <rFont val="Calibri"/>
        <family val="2"/>
      </rPr>
      <t>± 31.73*</t>
    </r>
  </si>
  <si>
    <t>NR (db/
+)</t>
  </si>
  <si>
    <r>
      <t xml:space="preserve">476 </t>
    </r>
    <r>
      <rPr>
        <sz val="12"/>
        <color theme="1"/>
        <rFont val="Calibri"/>
        <family val="2"/>
      </rPr>
      <t>± 186.27*</t>
    </r>
  </si>
  <si>
    <t>C57/BL6</t>
  </si>
  <si>
    <r>
      <t xml:space="preserve">4.11 </t>
    </r>
    <r>
      <rPr>
        <sz val="12"/>
        <color theme="1"/>
        <rFont val="Calibri"/>
        <family val="2"/>
      </rPr>
      <t>± 0.79*</t>
    </r>
  </si>
  <si>
    <r>
      <t xml:space="preserve">8.58 </t>
    </r>
    <r>
      <rPr>
        <sz val="12"/>
        <color theme="1"/>
        <rFont val="Calibri"/>
        <family val="2"/>
      </rPr>
      <t>± 3.78*</t>
    </r>
  </si>
  <si>
    <r>
      <t xml:space="preserve">12.29 </t>
    </r>
    <r>
      <rPr>
        <sz val="12"/>
        <color theme="1"/>
        <rFont val="Calibri"/>
        <family val="2"/>
      </rPr>
      <t>± 5.95*</t>
    </r>
  </si>
  <si>
    <r>
      <t xml:space="preserve">133.80 </t>
    </r>
    <r>
      <rPr>
        <sz val="12"/>
        <color theme="1"/>
        <rFont val="Calibri"/>
        <family val="2"/>
      </rPr>
      <t>± 59.41*</t>
    </r>
  </si>
  <si>
    <r>
      <t xml:space="preserve">297 </t>
    </r>
    <r>
      <rPr>
        <sz val="12"/>
        <color theme="1"/>
        <rFont val="Calibri"/>
        <family val="2"/>
      </rPr>
      <t>± 148.90*</t>
    </r>
  </si>
  <si>
    <r>
      <t xml:space="preserve">101.2 </t>
    </r>
    <r>
      <rPr>
        <sz val="12"/>
        <color theme="1"/>
        <rFont val="Calibri"/>
        <family val="2"/>
      </rPr>
      <t>±</t>
    </r>
    <r>
      <rPr>
        <sz val="12"/>
        <color theme="1"/>
        <rFont val="Calibri"/>
        <family val="2"/>
        <scheme val="minor"/>
      </rPr>
      <t xml:space="preserve"> 50.8</t>
    </r>
  </si>
  <si>
    <t xml:space="preserve">Modulus (MPa) </t>
  </si>
  <si>
    <t>Average COV</t>
  </si>
  <si>
    <t>Author</t>
  </si>
  <si>
    <r>
      <t xml:space="preserve">3.79 </t>
    </r>
    <r>
      <rPr>
        <sz val="12"/>
        <color theme="1"/>
        <rFont val="Calibri"/>
        <family val="2"/>
      </rPr>
      <t>± 0.62</t>
    </r>
  </si>
  <si>
    <r>
      <t xml:space="preserve">12.73 </t>
    </r>
    <r>
      <rPr>
        <sz val="12"/>
        <color theme="1"/>
        <rFont val="Calibri"/>
        <family val="2"/>
      </rPr>
      <t>± 1.81</t>
    </r>
  </si>
  <si>
    <r>
      <t xml:space="preserve">8.71 </t>
    </r>
    <r>
      <rPr>
        <sz val="12"/>
        <color theme="1"/>
        <rFont val="Calibri"/>
        <family val="2"/>
      </rPr>
      <t>± 3.04</t>
    </r>
  </si>
  <si>
    <r>
      <t xml:space="preserve">51.67 </t>
    </r>
    <r>
      <rPr>
        <sz val="12"/>
        <color theme="1"/>
        <rFont val="Calibri"/>
        <family val="2"/>
      </rPr>
      <t>± 13.54</t>
    </r>
  </si>
  <si>
    <r>
      <t xml:space="preserve">Beason et al. </t>
    </r>
    <r>
      <rPr>
        <i/>
        <sz val="12"/>
        <rFont val="Calibri"/>
        <family val="2"/>
        <scheme val="minor"/>
      </rPr>
      <t xml:space="preserve">Journal of Shoulder and Elbow Surgery </t>
    </r>
    <r>
      <rPr>
        <sz val="12"/>
        <rFont val="Calibri"/>
        <family val="2"/>
        <scheme val="minor"/>
      </rPr>
      <t>(2013)</t>
    </r>
    <r>
      <rPr>
        <vertAlign val="superscript"/>
        <sz val="12"/>
        <rFont val="Calibri"/>
        <family val="2"/>
        <scheme val="minor"/>
      </rPr>
      <t>15</t>
    </r>
  </si>
  <si>
    <t>C57BL/6J</t>
  </si>
  <si>
    <t>95.1±39.8†</t>
  </si>
  <si>
    <r>
      <t xml:space="preserve">84.44 </t>
    </r>
    <r>
      <rPr>
        <sz val="12"/>
        <color theme="1"/>
        <rFont val="Calibri"/>
        <family val="2"/>
      </rPr>
      <t>± 27.23*†</t>
    </r>
  </si>
  <si>
    <r>
      <t xml:space="preserve">5.38 </t>
    </r>
    <r>
      <rPr>
        <sz val="12"/>
        <color theme="1"/>
        <rFont val="Calibri"/>
        <family val="2"/>
      </rPr>
      <t>± 2.404</t>
    </r>
    <r>
      <rPr>
        <vertAlign val="superscript"/>
        <sz val="12"/>
        <color theme="1"/>
        <rFont val="Calibri"/>
        <family val="2"/>
      </rPr>
      <t>#</t>
    </r>
  </si>
  <si>
    <r>
      <t xml:space="preserve">4.25 </t>
    </r>
    <r>
      <rPr>
        <sz val="12"/>
        <color theme="1"/>
        <rFont val="Calibri"/>
        <family val="2"/>
      </rPr>
      <t>± 1.67</t>
    </r>
    <r>
      <rPr>
        <vertAlign val="superscript"/>
        <sz val="12"/>
        <color theme="1"/>
        <rFont val="Calibri"/>
        <family val="2"/>
      </rPr>
      <t>#</t>
    </r>
  </si>
  <si>
    <r>
      <t xml:space="preserve">Deymier et al. </t>
    </r>
    <r>
      <rPr>
        <i/>
        <sz val="12"/>
        <rFont val="Calibri"/>
        <family val="2"/>
        <scheme val="minor"/>
      </rPr>
      <t>Acta Biomaterialia</t>
    </r>
    <r>
      <rPr>
        <sz val="12"/>
        <rFont val="Calibri"/>
        <family val="2"/>
        <scheme val="minor"/>
      </rPr>
      <t xml:space="preserve"> (2019)</t>
    </r>
    <r>
      <rPr>
        <vertAlign val="superscript"/>
        <sz val="12"/>
        <rFont val="Calibri"/>
        <family val="2"/>
        <scheme val="minor"/>
      </rPr>
      <t>28</t>
    </r>
  </si>
  <si>
    <r>
      <t>Eekhoff et al.</t>
    </r>
    <r>
      <rPr>
        <i/>
        <sz val="12"/>
        <rFont val="Calibri"/>
        <family val="2"/>
        <scheme val="minor"/>
      </rPr>
      <t xml:space="preserve"> Journal of Biomedical Engineering</t>
    </r>
    <r>
      <rPr>
        <sz val="12"/>
        <rFont val="Calibri"/>
        <family val="2"/>
        <scheme val="minor"/>
      </rPr>
      <t xml:space="preserve"> (2017)</t>
    </r>
    <r>
      <rPr>
        <vertAlign val="superscript"/>
        <sz val="12"/>
        <rFont val="Calibri"/>
        <family val="2"/>
        <scheme val="minor"/>
      </rPr>
      <t>33</t>
    </r>
  </si>
  <si>
    <r>
      <t xml:space="preserve">Schwartz et al. </t>
    </r>
    <r>
      <rPr>
        <i/>
        <sz val="12"/>
        <rFont val="Calibri"/>
        <family val="2"/>
        <scheme val="minor"/>
      </rPr>
      <t>Development</t>
    </r>
    <r>
      <rPr>
        <sz val="12"/>
        <rFont val="Calibri"/>
        <family val="2"/>
        <scheme val="minor"/>
      </rPr>
      <t xml:space="preserve"> (2015)</t>
    </r>
    <r>
      <rPr>
        <vertAlign val="superscript"/>
        <sz val="12"/>
        <rFont val="Calibri"/>
        <family val="2"/>
        <scheme val="minor"/>
      </rPr>
      <t>30</t>
    </r>
  </si>
  <si>
    <r>
      <t xml:space="preserve">Schwartz et al. </t>
    </r>
    <r>
      <rPr>
        <i/>
        <sz val="12"/>
        <rFont val="Calibri"/>
        <family val="2"/>
        <scheme val="minor"/>
      </rPr>
      <t>Bone</t>
    </r>
    <r>
      <rPr>
        <sz val="12"/>
        <rFont val="Calibri"/>
        <family val="2"/>
        <scheme val="minor"/>
      </rPr>
      <t xml:space="preserve"> (2014)</t>
    </r>
    <r>
      <rPr>
        <vertAlign val="superscript"/>
        <sz val="12"/>
        <rFont val="Calibri"/>
        <family val="2"/>
        <scheme val="minor"/>
      </rPr>
      <t>25</t>
    </r>
  </si>
  <si>
    <t>CD-1 IGS Mouse (WT)</t>
  </si>
  <si>
    <r>
      <t>Cong et al.</t>
    </r>
    <r>
      <rPr>
        <i/>
        <sz val="12"/>
        <rFont val="Calibri"/>
        <family val="2"/>
        <scheme val="minor"/>
      </rPr>
      <t xml:space="preserve"> Journal of Orthopaedic Research</t>
    </r>
    <r>
      <rPr>
        <sz val="12"/>
        <rFont val="Calibri"/>
        <family val="2"/>
        <scheme val="minor"/>
      </rPr>
      <t xml:space="preserve"> (2018)</t>
    </r>
    <r>
      <rPr>
        <vertAlign val="superscript"/>
        <sz val="12"/>
        <rFont val="Calibri"/>
        <family val="2"/>
        <scheme val="minor"/>
      </rPr>
      <t>17</t>
    </r>
  </si>
  <si>
    <r>
      <t xml:space="preserve">Connizzo et al. </t>
    </r>
    <r>
      <rPr>
        <i/>
        <sz val="12"/>
        <rFont val="Calibri"/>
        <family val="2"/>
        <scheme val="minor"/>
      </rPr>
      <t>Annals of Biomedical Engineering</t>
    </r>
    <r>
      <rPr>
        <sz val="12"/>
        <rFont val="Calibri"/>
        <family val="2"/>
        <scheme val="minor"/>
      </rPr>
      <t xml:space="preserve"> (2014)</t>
    </r>
    <r>
      <rPr>
        <vertAlign val="superscript"/>
        <sz val="12"/>
        <rFont val="Calibri"/>
        <family val="2"/>
        <scheme val="minor"/>
      </rPr>
      <t>32</t>
    </r>
  </si>
  <si>
    <r>
      <t>Connizzo et al. Journal of Biomedical Engineering (2013)</t>
    </r>
    <r>
      <rPr>
        <vertAlign val="superscript"/>
        <sz val="12"/>
        <rFont val="Calibri"/>
        <family val="2"/>
        <scheme val="minor"/>
      </rPr>
      <t>14</t>
    </r>
  </si>
  <si>
    <r>
      <t xml:space="preserve">Killian et al. </t>
    </r>
    <r>
      <rPr>
        <i/>
        <sz val="12"/>
        <rFont val="Calibri"/>
        <family val="2"/>
        <scheme val="minor"/>
      </rPr>
      <t>FASEB Journal (2016)</t>
    </r>
    <r>
      <rPr>
        <i/>
        <vertAlign val="superscript"/>
        <sz val="12"/>
        <rFont val="Calibri"/>
        <family val="2"/>
        <scheme val="minor"/>
      </rPr>
      <t>29</t>
    </r>
  </si>
  <si>
    <r>
      <t xml:space="preserve">Bell et al. </t>
    </r>
    <r>
      <rPr>
        <i/>
        <sz val="12"/>
        <rFont val="Calibri"/>
        <family val="2"/>
        <scheme val="minor"/>
      </rPr>
      <t>Journal of Orthopaedic Research</t>
    </r>
    <r>
      <rPr>
        <sz val="12"/>
        <rFont val="Calibri"/>
        <family val="2"/>
        <scheme val="minor"/>
      </rPr>
      <t xml:space="preserve"> (2014)</t>
    </r>
    <r>
      <rPr>
        <vertAlign val="superscript"/>
        <sz val="12"/>
        <rFont val="Calibri"/>
        <family val="2"/>
        <scheme val="minor"/>
      </rPr>
      <t>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</si>
</sst>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2"/>
      <color theme="1"/>
      <name val="Calibri"/>
      <family val="2"/>
    </font>
    <font>
      <sz val="12"/>
      <color rgb="FFFFFF00"/>
      <name val="Calibri"/>
      <family val="2"/>
      <scheme val="minor"/>
    </font>
    <font>
      <sz val="12"/>
      <color theme="0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/>
    </xf>
    <xf numFmtId="2" fontId="1" fillId="0" borderId="27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62D2A"/>
      <color rgb="FF4C7731"/>
      <color rgb="FFC4546F"/>
      <color rgb="FF3E22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F15"/>
  <sheetViews>
    <sheetView tabSelected="1" zoomScaleNormal="90" workbookViewId="0">
      <selection activeCell="A9" sqref="A9"/>
    </sheetView>
  </sheetViews>
  <sheetFormatPr defaultColWidth="8.77734375" defaultRowHeight="15.6" x14ac:dyDescent="0.3"/>
  <cols>
    <col min="1" max="1" width="59" style="18" customWidth="1"/>
    <col min="2" max="2" width="3.6640625" style="18" bestFit="1" customWidth="1"/>
    <col min="3" max="3" width="29.33203125" style="18" bestFit="1" customWidth="1"/>
    <col min="4" max="4" width="12" style="18" bestFit="1" customWidth="1"/>
    <col min="5" max="5" width="7.44140625" style="18" bestFit="1" customWidth="1"/>
    <col min="6" max="6" width="14.109375" style="18" bestFit="1" customWidth="1"/>
    <col min="7" max="7" width="8" style="18" bestFit="1" customWidth="1"/>
    <col min="8" max="8" width="12.109375" style="18" bestFit="1" customWidth="1"/>
    <col min="9" max="9" width="8" style="18" bestFit="1" customWidth="1"/>
    <col min="10" max="10" width="14.109375" style="18" bestFit="1" customWidth="1"/>
    <col min="11" max="11" width="8" style="18" bestFit="1" customWidth="1"/>
    <col min="12" max="292" width="8.77734375" style="20"/>
    <col min="293" max="16384" width="8.77734375" style="18"/>
  </cols>
  <sheetData>
    <row r="1" spans="1:292" ht="28.2" customHeight="1" thickBot="1" x14ac:dyDescent="0.35">
      <c r="B1" s="19"/>
      <c r="C1" s="19"/>
      <c r="D1" s="73" t="s">
        <v>24</v>
      </c>
      <c r="E1" s="74"/>
      <c r="F1" s="74"/>
      <c r="G1" s="75"/>
      <c r="H1" s="73" t="s">
        <v>25</v>
      </c>
      <c r="I1" s="74"/>
      <c r="J1" s="74"/>
      <c r="K1" s="75"/>
    </row>
    <row r="2" spans="1:292" s="23" customFormat="1" ht="28.2" customHeight="1" thickBot="1" x14ac:dyDescent="0.35">
      <c r="A2" s="21"/>
      <c r="B2" s="76" t="s">
        <v>1</v>
      </c>
      <c r="C2" s="76"/>
      <c r="D2" s="70" t="s">
        <v>2</v>
      </c>
      <c r="E2" s="71"/>
      <c r="F2" s="71" t="s">
        <v>3</v>
      </c>
      <c r="G2" s="72"/>
      <c r="H2" s="70" t="s">
        <v>6</v>
      </c>
      <c r="I2" s="71"/>
      <c r="J2" s="71" t="s">
        <v>42</v>
      </c>
      <c r="K2" s="7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</row>
    <row r="3" spans="1:292" s="2" customFormat="1" ht="28.2" customHeight="1" thickBot="1" x14ac:dyDescent="0.35">
      <c r="A3" s="7" t="s">
        <v>44</v>
      </c>
      <c r="B3" s="13" t="s">
        <v>11</v>
      </c>
      <c r="C3" s="6" t="s">
        <v>0</v>
      </c>
      <c r="D3" s="3" t="s">
        <v>10</v>
      </c>
      <c r="E3" s="4" t="s">
        <v>8</v>
      </c>
      <c r="F3" s="4" t="s">
        <v>10</v>
      </c>
      <c r="G3" s="5" t="s">
        <v>9</v>
      </c>
      <c r="H3" s="4" t="s">
        <v>10</v>
      </c>
      <c r="I3" s="4" t="s">
        <v>9</v>
      </c>
      <c r="J3" s="4" t="s">
        <v>10</v>
      </c>
      <c r="K3" s="5" t="s">
        <v>9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</row>
    <row r="4" spans="1:292" ht="17.399999999999999" x14ac:dyDescent="0.3">
      <c r="A4" s="9" t="s">
        <v>49</v>
      </c>
      <c r="B4" s="24">
        <v>10</v>
      </c>
      <c r="C4" s="25" t="s">
        <v>30</v>
      </c>
      <c r="D4" s="26" t="s">
        <v>20</v>
      </c>
      <c r="E4" s="27">
        <f>0.34/0.93*100</f>
        <v>36.55913978494624</v>
      </c>
      <c r="F4" s="28" t="s">
        <v>51</v>
      </c>
      <c r="G4" s="29">
        <f>39.8/95.1*100</f>
        <v>41.850683491062043</v>
      </c>
      <c r="H4" s="26" t="s">
        <v>21</v>
      </c>
      <c r="I4" s="27">
        <f>1.56/3.4*100</f>
        <v>45.882352941176471</v>
      </c>
      <c r="J4" s="30" t="s">
        <v>22</v>
      </c>
      <c r="K4" s="29">
        <f>127/312.8*100</f>
        <v>40.601023017902811</v>
      </c>
    </row>
    <row r="5" spans="1:292" ht="17.399999999999999" x14ac:dyDescent="0.3">
      <c r="A5" s="10" t="s">
        <v>64</v>
      </c>
      <c r="B5" s="31">
        <v>6</v>
      </c>
      <c r="C5" s="16" t="s">
        <v>30</v>
      </c>
      <c r="D5" s="32" t="s">
        <v>15</v>
      </c>
      <c r="E5" s="33">
        <f>0.52/1.22*100</f>
        <v>42.622950819672134</v>
      </c>
      <c r="F5" s="34" t="s">
        <v>16</v>
      </c>
      <c r="G5" s="35">
        <f>1.6/2.37*100</f>
        <v>67.510548523206751</v>
      </c>
      <c r="H5" s="36" t="s">
        <v>12</v>
      </c>
      <c r="I5" s="34"/>
      <c r="J5" s="33" t="s">
        <v>12</v>
      </c>
      <c r="K5" s="37"/>
    </row>
    <row r="6" spans="1:292" ht="17.399999999999999" x14ac:dyDescent="0.3">
      <c r="A6" s="10" t="s">
        <v>60</v>
      </c>
      <c r="B6" s="31">
        <v>8</v>
      </c>
      <c r="C6" s="16" t="s">
        <v>30</v>
      </c>
      <c r="D6" s="38" t="s">
        <v>53</v>
      </c>
      <c r="E6" s="33">
        <f>2.404/5.38*100</f>
        <v>44.684014869888479</v>
      </c>
      <c r="F6" s="39" t="s">
        <v>54</v>
      </c>
      <c r="G6" s="35">
        <f>1.67/4.25*100</f>
        <v>39.294117647058826</v>
      </c>
      <c r="H6" s="38" t="s">
        <v>12</v>
      </c>
      <c r="I6" s="34"/>
      <c r="J6" s="40" t="s">
        <v>12</v>
      </c>
      <c r="K6" s="37"/>
    </row>
    <row r="7" spans="1:292" ht="31.2" x14ac:dyDescent="0.3">
      <c r="A7" s="10" t="s">
        <v>61</v>
      </c>
      <c r="B7" s="31">
        <v>10</v>
      </c>
      <c r="C7" s="16" t="s">
        <v>33</v>
      </c>
      <c r="D7" s="38" t="s">
        <v>12</v>
      </c>
      <c r="E7" s="33"/>
      <c r="F7" s="41" t="s">
        <v>52</v>
      </c>
      <c r="G7" s="35">
        <f>27.23/84.44*100</f>
        <v>32.247749881572716</v>
      </c>
      <c r="H7" s="38" t="s">
        <v>12</v>
      </c>
      <c r="I7" s="33"/>
      <c r="J7" s="40" t="s">
        <v>34</v>
      </c>
      <c r="K7" s="35">
        <f>186.27/476*100</f>
        <v>39.132352941176471</v>
      </c>
    </row>
    <row r="8" spans="1:292" ht="17.399999999999999" x14ac:dyDescent="0.3">
      <c r="A8" s="42" t="s">
        <v>62</v>
      </c>
      <c r="B8" s="43" t="s">
        <v>12</v>
      </c>
      <c r="C8" s="44" t="s">
        <v>35</v>
      </c>
      <c r="D8" s="38" t="s">
        <v>12</v>
      </c>
      <c r="E8" s="45"/>
      <c r="F8" s="41" t="s">
        <v>12</v>
      </c>
      <c r="G8" s="46"/>
      <c r="H8" s="38" t="s">
        <v>12</v>
      </c>
      <c r="I8" s="45"/>
      <c r="J8" s="40" t="s">
        <v>40</v>
      </c>
      <c r="K8" s="46">
        <f>148.9/297*100</f>
        <v>50.134680134680131</v>
      </c>
    </row>
    <row r="9" spans="1:292" s="20" customFormat="1" ht="17.399999999999999" x14ac:dyDescent="0.3">
      <c r="A9" s="10" t="s">
        <v>55</v>
      </c>
      <c r="B9" s="31">
        <v>12</v>
      </c>
      <c r="C9" s="16" t="s">
        <v>59</v>
      </c>
      <c r="D9" s="32" t="s">
        <v>4</v>
      </c>
      <c r="E9" s="34">
        <f>0.7/5*100</f>
        <v>13.999999999999998</v>
      </c>
      <c r="F9" s="34" t="s">
        <v>5</v>
      </c>
      <c r="G9" s="35">
        <f>2.9/9.2*100</f>
        <v>31.521739130434785</v>
      </c>
      <c r="H9" s="15" t="s">
        <v>7</v>
      </c>
      <c r="I9" s="33">
        <f>35/33*100</f>
        <v>106.06060606060606</v>
      </c>
      <c r="J9" s="33" t="s">
        <v>12</v>
      </c>
      <c r="K9" s="35"/>
    </row>
    <row r="10" spans="1:292" ht="17.399999999999999" x14ac:dyDescent="0.3">
      <c r="A10" s="10" t="s">
        <v>56</v>
      </c>
      <c r="B10" s="43">
        <v>13</v>
      </c>
      <c r="C10" s="44" t="s">
        <v>17</v>
      </c>
      <c r="D10" s="47" t="s">
        <v>12</v>
      </c>
      <c r="E10" s="45"/>
      <c r="F10" s="40" t="s">
        <v>19</v>
      </c>
      <c r="G10" s="46">
        <f>2.95/8.5*100</f>
        <v>34.705882352941181</v>
      </c>
      <c r="H10" s="38" t="s">
        <v>18</v>
      </c>
      <c r="I10" s="45">
        <f>3.23/5.96*100</f>
        <v>54.194630872483216</v>
      </c>
      <c r="J10" s="40" t="s">
        <v>41</v>
      </c>
      <c r="K10" s="46">
        <f>50.8/101.2*100</f>
        <v>50.197628458498023</v>
      </c>
    </row>
    <row r="11" spans="1:292" ht="17.399999999999999" x14ac:dyDescent="0.3">
      <c r="A11" s="10" t="s">
        <v>63</v>
      </c>
      <c r="B11" s="48">
        <v>8</v>
      </c>
      <c r="C11" s="17" t="s">
        <v>29</v>
      </c>
      <c r="D11" s="49" t="s">
        <v>12</v>
      </c>
      <c r="E11" s="50"/>
      <c r="F11" s="51" t="s">
        <v>12</v>
      </c>
      <c r="G11" s="52"/>
      <c r="H11" s="49" t="s">
        <v>31</v>
      </c>
      <c r="I11" s="50">
        <f>2.61/7.79*100</f>
        <v>33.504492939666235</v>
      </c>
      <c r="J11" s="53" t="s">
        <v>32</v>
      </c>
      <c r="K11" s="52">
        <f>31.73/58.32*100</f>
        <v>54.406721536351164</v>
      </c>
    </row>
    <row r="12" spans="1:292" ht="17.399999999999999" x14ac:dyDescent="0.3">
      <c r="A12" s="10" t="s">
        <v>58</v>
      </c>
      <c r="B12" s="48">
        <v>20</v>
      </c>
      <c r="C12" s="17" t="s">
        <v>59</v>
      </c>
      <c r="D12" s="54" t="s">
        <v>36</v>
      </c>
      <c r="E12" s="50">
        <f>0.79/4.11*100</f>
        <v>19.221411192214109</v>
      </c>
      <c r="F12" s="50" t="s">
        <v>37</v>
      </c>
      <c r="G12" s="52">
        <f>3.78/8.58*100</f>
        <v>44.055944055944053</v>
      </c>
      <c r="H12" s="54" t="s">
        <v>38</v>
      </c>
      <c r="I12" s="50">
        <f>5.95/12.29*100</f>
        <v>48.413344182262009</v>
      </c>
      <c r="J12" s="55" t="s">
        <v>39</v>
      </c>
      <c r="K12" s="52">
        <f>59.41/133.8*100</f>
        <v>44.402092675635267</v>
      </c>
    </row>
    <row r="13" spans="1:292" s="20" customFormat="1" ht="47.4" thickBot="1" x14ac:dyDescent="0.35">
      <c r="A13" s="14" t="s">
        <v>57</v>
      </c>
      <c r="B13" s="56">
        <v>12</v>
      </c>
      <c r="C13" s="57" t="s">
        <v>26</v>
      </c>
      <c r="D13" s="58" t="s">
        <v>27</v>
      </c>
      <c r="E13" s="50">
        <f>0.29/4.16*100</f>
        <v>6.9711538461538449</v>
      </c>
      <c r="F13" s="51" t="s">
        <v>28</v>
      </c>
      <c r="G13" s="52">
        <f>1.98/11.04*100</f>
        <v>17.934782608695656</v>
      </c>
      <c r="H13" s="59" t="s">
        <v>13</v>
      </c>
      <c r="I13" s="50">
        <f>5.81/26.24*100</f>
        <v>22.141768292682926</v>
      </c>
      <c r="J13" s="50" t="s">
        <v>14</v>
      </c>
      <c r="K13" s="52">
        <f>44.18/121.89*100</f>
        <v>36.245795389285426</v>
      </c>
    </row>
    <row r="14" spans="1:292" s="20" customFormat="1" ht="28.2" customHeight="1" thickBot="1" x14ac:dyDescent="0.35">
      <c r="A14" s="60"/>
      <c r="B14" s="61"/>
      <c r="C14" s="61"/>
      <c r="D14" s="11" t="s">
        <v>43</v>
      </c>
      <c r="E14" s="62">
        <f>AVERAGE(E4:E13)</f>
        <v>27.343111752145798</v>
      </c>
      <c r="F14" s="12" t="s">
        <v>43</v>
      </c>
      <c r="G14" s="63">
        <f t="shared" ref="G14:K14" si="0">AVERAGE(G4:G13)</f>
        <v>38.640180961364507</v>
      </c>
      <c r="H14" s="11" t="s">
        <v>43</v>
      </c>
      <c r="I14" s="62">
        <f t="shared" si="0"/>
        <v>51.699532548146152</v>
      </c>
      <c r="J14" s="12" t="s">
        <v>43</v>
      </c>
      <c r="K14" s="63">
        <f t="shared" si="0"/>
        <v>45.017184879075614</v>
      </c>
    </row>
    <row r="15" spans="1:292" ht="16.2" thickBot="1" x14ac:dyDescent="0.35">
      <c r="A15" s="8" t="s">
        <v>23</v>
      </c>
      <c r="B15" s="64">
        <v>10</v>
      </c>
      <c r="C15" s="65" t="s">
        <v>50</v>
      </c>
      <c r="D15" s="66" t="s">
        <v>45</v>
      </c>
      <c r="E15" s="67">
        <v>16.41</v>
      </c>
      <c r="F15" s="67" t="s">
        <v>46</v>
      </c>
      <c r="G15" s="68">
        <v>14.2</v>
      </c>
      <c r="H15" s="69" t="s">
        <v>47</v>
      </c>
      <c r="I15" s="67">
        <v>34.909999999999997</v>
      </c>
      <c r="J15" s="67" t="s">
        <v>48</v>
      </c>
      <c r="K15" s="68">
        <v>26.2</v>
      </c>
    </row>
  </sheetData>
  <sortState xmlns:xlrd2="http://schemas.microsoft.com/office/spreadsheetml/2017/richdata2" ref="A4:K13">
    <sortCondition ref="A4:A13"/>
  </sortState>
  <mergeCells count="7">
    <mergeCell ref="H2:I2"/>
    <mergeCell ref="J2:K2"/>
    <mergeCell ref="D1:G1"/>
    <mergeCell ref="H1:K1"/>
    <mergeCell ref="B2:C2"/>
    <mergeCell ref="D2:E2"/>
    <mergeCell ref="F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SST</vt:lpstr>
      <vt:lpstr>SST!Print_Area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Kurtaliaj, Iden</dc:creator>
  <cp:lastModifiedBy>Nam</cp:lastModifiedBy>
  <dcterms:created xsi:type="dcterms:W3CDTF">2019-02-20T17:41:20Z</dcterms:created>
  <dcterms:modified xsi:type="dcterms:W3CDTF">2019-07-10T14:14:28Z</dcterms:modified>
</cp:coreProperties>
</file>