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wiegand/Google Drive/Projects/Shared_CellFree/Manuscripts/JoVE_Manuscript_VNat/Revisions/"/>
    </mc:Choice>
  </mc:AlternateContent>
  <xr:revisionPtr revIDLastSave="0" documentId="13_ncr:1_{FC1666F4-AF72-BA4B-A992-0DB094AAF050}" xr6:coauthVersionLast="40" xr6:coauthVersionMax="40" xr10:uidLastSave="{00000000-0000-0000-0000-000000000000}"/>
  <bookViews>
    <workbookView xWindow="0" yWindow="460" windowWidth="28800" windowHeight="15940" xr2:uid="{EA266222-3795-0846-AC6E-D8E13661C233}"/>
  </bookViews>
  <sheets>
    <sheet name="CF Tables" sheetId="1" r:id="rId1"/>
    <sheet name="Calibration M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6" i="1" l="1"/>
  <c r="F125" i="1"/>
  <c r="F124" i="1"/>
  <c r="E123" i="1"/>
  <c r="F123" i="1" s="1"/>
  <c r="E122" i="1"/>
  <c r="F122" i="1" s="1"/>
  <c r="E121" i="1"/>
  <c r="F121" i="1" s="1"/>
  <c r="E120" i="1"/>
  <c r="F120" i="1" s="1"/>
  <c r="F119" i="1"/>
  <c r="F118" i="1"/>
  <c r="E117" i="1"/>
  <c r="F117" i="1" s="1"/>
  <c r="C112" i="1"/>
  <c r="D112" i="1" s="1"/>
  <c r="C111" i="1"/>
  <c r="D111" i="1" s="1"/>
  <c r="F111" i="1" s="1"/>
  <c r="C110" i="1"/>
  <c r="D110" i="1" s="1"/>
  <c r="C109" i="1"/>
  <c r="D109" i="1" s="1"/>
  <c r="E109" i="1" s="1"/>
  <c r="G109" i="1" s="1"/>
  <c r="C104" i="1"/>
  <c r="D104" i="1" s="1"/>
  <c r="C103" i="1"/>
  <c r="D103" i="1" s="1"/>
  <c r="C102" i="1"/>
  <c r="D102" i="1" s="1"/>
  <c r="C101" i="1"/>
  <c r="D101" i="1" s="1"/>
  <c r="F94" i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0" i="1"/>
  <c r="F79" i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F65" i="1"/>
  <c r="F64" i="1"/>
  <c r="E63" i="1"/>
  <c r="F63" i="1" s="1"/>
  <c r="E62" i="1"/>
  <c r="F62" i="1" s="1"/>
  <c r="E61" i="1"/>
  <c r="F61" i="1" s="1"/>
  <c r="E60" i="1"/>
  <c r="F60" i="1" s="1"/>
  <c r="E59" i="1"/>
  <c r="F58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29" i="1"/>
  <c r="E28" i="1"/>
  <c r="E27" i="1"/>
  <c r="E26" i="1"/>
  <c r="E25" i="1"/>
  <c r="E24" i="1"/>
  <c r="E23" i="1"/>
  <c r="E22" i="1"/>
  <c r="E21" i="1"/>
  <c r="E20" i="1"/>
  <c r="E19" i="1"/>
  <c r="E18" i="1"/>
  <c r="C14" i="1"/>
  <c r="C13" i="1"/>
  <c r="C12" i="1"/>
  <c r="C11" i="1"/>
  <c r="C7" i="1"/>
  <c r="C6" i="1"/>
  <c r="C5" i="1"/>
  <c r="C4" i="1"/>
  <c r="E54" i="1" l="1"/>
  <c r="E30" i="1"/>
  <c r="E66" i="1"/>
  <c r="F66" i="1" s="1"/>
  <c r="E95" i="1"/>
  <c r="F95" i="1" s="1"/>
  <c r="F109" i="1"/>
  <c r="F101" i="1"/>
  <c r="E101" i="1"/>
  <c r="G101" i="1" s="1"/>
  <c r="F102" i="1"/>
  <c r="E102" i="1"/>
  <c r="G102" i="1" s="1"/>
  <c r="F103" i="1"/>
  <c r="E103" i="1"/>
  <c r="G103" i="1" s="1"/>
  <c r="F112" i="1"/>
  <c r="E112" i="1"/>
  <c r="G112" i="1" s="1"/>
  <c r="F110" i="1"/>
  <c r="E110" i="1"/>
  <c r="G110" i="1" s="1"/>
  <c r="F104" i="1"/>
  <c r="E104" i="1"/>
  <c r="G104" i="1" s="1"/>
  <c r="F59" i="1"/>
  <c r="E111" i="1"/>
  <c r="G111" i="1" s="1"/>
  <c r="F87" i="1"/>
  <c r="E81" i="1"/>
  <c r="F81" i="1" s="1"/>
</calcChain>
</file>

<file path=xl/sharedStrings.xml><?xml version="1.0" encoding="utf-8"?>
<sst xmlns="http://schemas.openxmlformats.org/spreadsheetml/2006/main" count="211" uniqueCount="126">
  <si>
    <t>Preparation of LB-V2 Bacterial Growth Media</t>
  </si>
  <si>
    <t>Component</t>
  </si>
  <si>
    <t>Quantity (g)</t>
  </si>
  <si>
    <t>Final Concentration (mM)</t>
  </si>
  <si>
    <t>Final Volume (L)</t>
  </si>
  <si>
    <t>LB Broth (Miller)</t>
  </si>
  <si>
    <t>NaCl</t>
  </si>
  <si>
    <t>KCl</t>
  </si>
  <si>
    <t>Preparation of S30A Lysis Buffer</t>
  </si>
  <si>
    <t>Mg-glutamate</t>
  </si>
  <si>
    <t>K-glutamate</t>
  </si>
  <si>
    <t>Preparation of 10X Energy Solution Master Mix</t>
  </si>
  <si>
    <t>HEPES-KOH pH 8</t>
  </si>
  <si>
    <t>ATP</t>
  </si>
  <si>
    <t>GTP</t>
  </si>
  <si>
    <t>CTP</t>
  </si>
  <si>
    <t>UTP</t>
  </si>
  <si>
    <t>Coenzyme A hydrate</t>
  </si>
  <si>
    <t>NAD</t>
  </si>
  <si>
    <t>cAMP</t>
  </si>
  <si>
    <t>Folinic Acid</t>
  </si>
  <si>
    <t>Spermidine</t>
  </si>
  <si>
    <t>3-PGA</t>
  </si>
  <si>
    <t>Sterile Deionized Water</t>
  </si>
  <si>
    <t>Preparation of 4x Amino Acid Master Mix</t>
  </si>
  <si>
    <t>Stock Concentration (mM)</t>
  </si>
  <si>
    <t>ALA</t>
  </si>
  <si>
    <t>ARG</t>
  </si>
  <si>
    <t>ASN</t>
  </si>
  <si>
    <t>ASP</t>
  </si>
  <si>
    <t>GLN</t>
  </si>
  <si>
    <t>GLU</t>
  </si>
  <si>
    <t>GLY</t>
  </si>
  <si>
    <t>HIS</t>
  </si>
  <si>
    <t>IIE</t>
  </si>
  <si>
    <t>LYS</t>
  </si>
  <si>
    <t>MET</t>
  </si>
  <si>
    <t>PHE</t>
  </si>
  <si>
    <t>PRO</t>
  </si>
  <si>
    <t>SER</t>
  </si>
  <si>
    <t>THR</t>
  </si>
  <si>
    <t>VAL</t>
  </si>
  <si>
    <t>TRP</t>
  </si>
  <si>
    <t>TYR</t>
  </si>
  <si>
    <t>LEU</t>
  </si>
  <si>
    <t>CYS</t>
  </si>
  <si>
    <r>
      <t xml:space="preserve">T7 RNA Polymerase </t>
    </r>
    <r>
      <rPr>
        <b/>
        <i/>
        <sz val="12"/>
        <color theme="1"/>
        <rFont val="Calibri"/>
        <family val="2"/>
        <scheme val="minor"/>
      </rPr>
      <t>In vitro</t>
    </r>
    <r>
      <rPr>
        <b/>
        <sz val="12"/>
        <color theme="1"/>
        <rFont val="Calibri"/>
        <family val="2"/>
        <scheme val="minor"/>
      </rPr>
      <t xml:space="preserve"> Transcription Reactions</t>
    </r>
  </si>
  <si>
    <t>10X RNAPol Reaction Buffer</t>
  </si>
  <si>
    <t>T7 RNA Polymerase</t>
  </si>
  <si>
    <t>Rnase Inhibitor, Murine</t>
  </si>
  <si>
    <t>Cell-free Reaction Master Mix</t>
  </si>
  <si>
    <t>4X Amino Acid Master Mix</t>
  </si>
  <si>
    <t>10X Energy Solution Master Mix</t>
  </si>
  <si>
    <t>RNase Inhibitor, Murine</t>
  </si>
  <si>
    <t>Alternative Cell-free Reaction Master Mix for mRNA Template</t>
  </si>
  <si>
    <t>Final (mM)</t>
  </si>
  <si>
    <t>Stock</t>
  </si>
  <si>
    <t>100 mM Mg-Glu</t>
  </si>
  <si>
    <t>2000 mM K-Glu</t>
  </si>
  <si>
    <t>Ion Calibration Cell-free Reaction Master Mix</t>
  </si>
  <si>
    <t>Variable</t>
  </si>
  <si>
    <t>40 mM K+</t>
  </si>
  <si>
    <t>80 mM K+</t>
  </si>
  <si>
    <t>160 mM K+</t>
  </si>
  <si>
    <t>320 mM K+</t>
  </si>
  <si>
    <t>2.5 mM Mg2+</t>
  </si>
  <si>
    <t>A</t>
  </si>
  <si>
    <t>3.5 mM Mg2+</t>
  </si>
  <si>
    <t>B</t>
  </si>
  <si>
    <t>4.5 mM Mg2+</t>
  </si>
  <si>
    <t>C</t>
  </si>
  <si>
    <t>5.5 mM Mg2+</t>
  </si>
  <si>
    <t>D</t>
  </si>
  <si>
    <t>Final Volume (µL)</t>
  </si>
  <si>
    <t>tRNA from E. coli MRE 600 (mg/mL)*</t>
  </si>
  <si>
    <t>DTT - 1 M (mL)*</t>
  </si>
  <si>
    <t>Tris Solution (pH 8.0) - 1 M (mL)*</t>
  </si>
  <si>
    <t xml:space="preserve">Quantity (g) </t>
  </si>
  <si>
    <t xml:space="preserve">Quantity (µL) </t>
  </si>
  <si>
    <t>Table 3</t>
  </si>
  <si>
    <t>Table 1 A</t>
  </si>
  <si>
    <t>Table 2 B</t>
  </si>
  <si>
    <t>Table 4 B</t>
  </si>
  <si>
    <t>Table 1 B</t>
  </si>
  <si>
    <t>Table 2 A</t>
  </si>
  <si>
    <t>Table 4 A</t>
  </si>
  <si>
    <t>Table 5 C</t>
  </si>
  <si>
    <t>DNA Template (ng/µL)*</t>
  </si>
  <si>
    <t>Stock (mM)</t>
  </si>
  <si>
    <t>Reaction Volume (µL):</t>
  </si>
  <si>
    <t>Quantity (µL) 1x Reaction</t>
  </si>
  <si>
    <t>Quantity (µL) 50x Reaction</t>
  </si>
  <si>
    <t>50% PEG-8000 (%)*</t>
  </si>
  <si>
    <t xml:space="preserve">Final Concentration (mM) </t>
  </si>
  <si>
    <t>Quantity (µL) 50x Reactions</t>
  </si>
  <si>
    <r>
      <t>MgCl</t>
    </r>
    <r>
      <rPr>
        <sz val="9"/>
        <color theme="1"/>
        <rFont val="Calibri (Body)_x0000_"/>
      </rPr>
      <t>2</t>
    </r>
  </si>
  <si>
    <t>Plasmid DNA (ng/µL) *</t>
  </si>
  <si>
    <t>mRNA Template (ng/µL)*</t>
  </si>
  <si>
    <t>Extract (%) *</t>
  </si>
  <si>
    <t>Quantity (µL) 100x Reactions</t>
  </si>
  <si>
    <r>
      <t>Table 5 A - Mg</t>
    </r>
    <r>
      <rPr>
        <b/>
        <vertAlign val="superscript"/>
        <sz val="12"/>
        <color theme="1"/>
        <rFont val="Calibri (Body)"/>
      </rPr>
      <t>2+</t>
    </r>
    <r>
      <rPr>
        <b/>
        <sz val="12"/>
        <color theme="1"/>
        <rFont val="Calibri"/>
        <family val="2"/>
        <scheme val="minor"/>
      </rPr>
      <t xml:space="preserve"> Calibration </t>
    </r>
  </si>
  <si>
    <r>
      <t>Table 5 B - K</t>
    </r>
    <r>
      <rPr>
        <b/>
        <vertAlign val="superscript"/>
        <sz val="12"/>
        <color theme="1"/>
        <rFont val="Calibri (Body)"/>
      </rPr>
      <t>+</t>
    </r>
    <r>
      <rPr>
        <b/>
        <sz val="12"/>
        <color theme="1"/>
        <rFont val="Calibri"/>
        <family val="2"/>
        <scheme val="minor"/>
      </rPr>
      <t xml:space="preserve"> Calibration</t>
    </r>
  </si>
  <si>
    <t>50% PEG-8000 (%) *</t>
  </si>
  <si>
    <r>
      <t>diH</t>
    </r>
    <r>
      <rPr>
        <b/>
        <vertAlign val="sub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0</t>
    </r>
  </si>
  <si>
    <t>Table 6:                           CF Ion Calibration Map</t>
  </si>
  <si>
    <t>Table 7</t>
  </si>
  <si>
    <t>Storage Location</t>
  </si>
  <si>
    <t>Shelf Life</t>
  </si>
  <si>
    <t>3-6 months</t>
  </si>
  <si>
    <t>Sterile LB-V2 Growth Media</t>
  </si>
  <si>
    <r>
      <rPr>
        <i/>
        <sz val="12"/>
        <color theme="1"/>
        <rFont val="Calibri"/>
        <family val="2"/>
        <scheme val="minor"/>
      </rPr>
      <t>V. natriegens</t>
    </r>
    <r>
      <rPr>
        <sz val="12"/>
        <color theme="1"/>
        <rFont val="Calibri"/>
        <family val="2"/>
        <scheme val="minor"/>
      </rPr>
      <t xml:space="preserve"> Crude Cell Extract</t>
    </r>
  </si>
  <si>
    <t xml:space="preserve"> -80 °C</t>
  </si>
  <si>
    <t xml:space="preserve"> 4 °C</t>
  </si>
  <si>
    <t>1-3 weeks</t>
  </si>
  <si>
    <t>100 mM Mg-Glutamate</t>
  </si>
  <si>
    <t>Room Temp</t>
  </si>
  <si>
    <t>6 months</t>
  </si>
  <si>
    <t>2000 mM K-Glutamate</t>
  </si>
  <si>
    <t xml:space="preserve">4X Amino Acid Master Mix </t>
  </si>
  <si>
    <t>Plasmid/Linear DNA Template</t>
  </si>
  <si>
    <t xml:space="preserve"> -20 °C</t>
  </si>
  <si>
    <t>6-12 months</t>
  </si>
  <si>
    <t>mRNA Template</t>
  </si>
  <si>
    <t>3-4 weeks</t>
  </si>
  <si>
    <t>50% PEG-8000</t>
  </si>
  <si>
    <t>Storage Conditions &amp; Shelf Lives of CF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</si>
</sst>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theme="9"/>
      <name val="Calibri"/>
      <family val="2"/>
      <scheme val="minor"/>
    </font>
    <font>
      <sz val="9"/>
      <color theme="1"/>
      <name val="Calibri (Body)_x0000_"/>
    </font>
    <font>
      <b/>
      <vertAlign val="superscript"/>
      <sz val="12"/>
      <color theme="1"/>
      <name val="Calibri (Body)"/>
    </font>
    <font>
      <b/>
      <vertAlign val="subscript"/>
      <sz val="12"/>
      <color theme="1"/>
      <name val="Calibri (Body)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0" xfId="0" applyFont="1"/>
    <xf numFmtId="164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Font="1" applyFill="1"/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3" borderId="1" xfId="0" applyFill="1" applyBorder="1" applyAlignment="1"/>
    <xf numFmtId="0" fontId="0" fillId="4" borderId="1" xfId="0" applyFill="1" applyBorder="1" applyAlignment="1"/>
    <xf numFmtId="0" fontId="0" fillId="5" borderId="1" xfId="0" applyFill="1" applyBorder="1" applyAlignment="1"/>
    <xf numFmtId="0" fontId="0" fillId="6" borderId="1" xfId="0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FA25-9A7C-3E41-A83E-9892937185EB}">
  <dimension ref="B2:H141"/>
  <sheetViews>
    <sheetView tabSelected="1" topLeftCell="A110" zoomScale="90" zoomScaleNormal="90" workbookViewId="0">
      <selection activeCell="B131" sqref="B131:D141"/>
    </sheetView>
  </sheetViews>
  <sheetFormatPr baseColWidth="10" defaultColWidth="11" defaultRowHeight="16"/>
  <cols>
    <col min="2" max="2" width="32.5" customWidth="1"/>
    <col min="3" max="3" width="24" bestFit="1" customWidth="1"/>
    <col min="4" max="4" width="23.83203125" bestFit="1" customWidth="1"/>
    <col min="5" max="5" width="25.6640625" customWidth="1"/>
    <col min="6" max="6" width="26.1640625" bestFit="1" customWidth="1"/>
    <col min="7" max="7" width="29.1640625" bestFit="1" customWidth="1"/>
    <col min="8" max="8" width="28.33203125" customWidth="1"/>
  </cols>
  <sheetData>
    <row r="2" spans="2:6">
      <c r="B2" s="32" t="s">
        <v>80</v>
      </c>
      <c r="C2" s="41" t="s">
        <v>0</v>
      </c>
      <c r="D2" s="41"/>
      <c r="E2" s="41"/>
    </row>
    <row r="3" spans="2:6">
      <c r="B3" s="2" t="s">
        <v>1</v>
      </c>
      <c r="C3" s="2" t="s">
        <v>2</v>
      </c>
      <c r="D3" s="2" t="s">
        <v>3</v>
      </c>
      <c r="E3" s="2" t="s">
        <v>4</v>
      </c>
    </row>
    <row r="4" spans="2:6">
      <c r="B4" s="3" t="s">
        <v>5</v>
      </c>
      <c r="C4" s="3">
        <f>25*E4</f>
        <v>25</v>
      </c>
      <c r="D4" s="3"/>
      <c r="E4" s="46">
        <v>1</v>
      </c>
    </row>
    <row r="5" spans="2:6">
      <c r="B5" s="3" t="s">
        <v>6</v>
      </c>
      <c r="C5" s="4">
        <f>((D5*(E4))*58.44)/1000</f>
        <v>11.688000000000001</v>
      </c>
      <c r="D5" s="3">
        <v>200</v>
      </c>
      <c r="E5" s="47"/>
    </row>
    <row r="6" spans="2:6">
      <c r="B6" s="3" t="s">
        <v>95</v>
      </c>
      <c r="C6" s="4">
        <f>((D6*($E$4))*95.21)/1000</f>
        <v>2.1993510000000001</v>
      </c>
      <c r="D6" s="3">
        <v>23.1</v>
      </c>
      <c r="E6" s="47"/>
    </row>
    <row r="7" spans="2:6">
      <c r="B7" s="3" t="s">
        <v>7</v>
      </c>
      <c r="C7" s="4">
        <f>((D7*($E$4))*74.55)/1000</f>
        <v>0.31311</v>
      </c>
      <c r="D7" s="3">
        <v>4.2</v>
      </c>
      <c r="E7" s="48"/>
    </row>
    <row r="9" spans="2:6">
      <c r="B9" s="1" t="s">
        <v>83</v>
      </c>
      <c r="C9" s="41" t="s">
        <v>8</v>
      </c>
      <c r="D9" s="41"/>
      <c r="E9" s="41"/>
    </row>
    <row r="10" spans="2:6">
      <c r="B10" s="2" t="s">
        <v>1</v>
      </c>
      <c r="C10" s="2" t="s">
        <v>77</v>
      </c>
      <c r="D10" s="2" t="s">
        <v>3</v>
      </c>
      <c r="E10" s="2" t="s">
        <v>4</v>
      </c>
    </row>
    <row r="11" spans="2:6">
      <c r="B11" s="5" t="s">
        <v>76</v>
      </c>
      <c r="C11" s="6">
        <f>((50*$E$11)/1000)*1000</f>
        <v>25</v>
      </c>
      <c r="D11" s="6">
        <v>50</v>
      </c>
      <c r="E11" s="45">
        <v>0.5</v>
      </c>
    </row>
    <row r="12" spans="2:6">
      <c r="B12" s="5" t="s">
        <v>9</v>
      </c>
      <c r="C12" s="4">
        <f>((D12*($E$11))*388.61)/1000</f>
        <v>2.7202700000000002</v>
      </c>
      <c r="D12" s="5">
        <v>14</v>
      </c>
      <c r="E12" s="45"/>
    </row>
    <row r="13" spans="2:6">
      <c r="B13" s="5" t="s">
        <v>10</v>
      </c>
      <c r="C13" s="4">
        <f>((D13*($E$11))*203.23)/1000</f>
        <v>6.0968999999999998</v>
      </c>
      <c r="D13" s="5">
        <v>60</v>
      </c>
      <c r="E13" s="45"/>
    </row>
    <row r="14" spans="2:6">
      <c r="B14" s="5" t="s">
        <v>75</v>
      </c>
      <c r="C14" s="6">
        <f>((D14*E11)/1000)*1000</f>
        <v>1</v>
      </c>
      <c r="D14" s="6">
        <v>2</v>
      </c>
      <c r="E14" s="45"/>
    </row>
    <row r="16" spans="2:6">
      <c r="B16" s="1" t="s">
        <v>84</v>
      </c>
      <c r="C16" s="42" t="s">
        <v>11</v>
      </c>
      <c r="D16" s="43"/>
      <c r="E16" s="43"/>
      <c r="F16" s="44"/>
    </row>
    <row r="17" spans="2:6">
      <c r="B17" s="2" t="s">
        <v>1</v>
      </c>
      <c r="C17" s="2" t="s">
        <v>25</v>
      </c>
      <c r="D17" s="2" t="s">
        <v>3</v>
      </c>
      <c r="E17" s="2" t="s">
        <v>78</v>
      </c>
      <c r="F17" s="2" t="s">
        <v>73</v>
      </c>
    </row>
    <row r="18" spans="2:6">
      <c r="B18" s="8" t="s">
        <v>12</v>
      </c>
      <c r="C18" s="9">
        <v>1750</v>
      </c>
      <c r="D18" s="9">
        <v>500</v>
      </c>
      <c r="E18" s="7">
        <f t="shared" ref="E18:E29" si="0">(D18*$F$18)/C18</f>
        <v>1428.5714285714287</v>
      </c>
      <c r="F18" s="45">
        <v>5000</v>
      </c>
    </row>
    <row r="19" spans="2:6">
      <c r="B19" s="8" t="s">
        <v>13</v>
      </c>
      <c r="C19" s="9">
        <v>100</v>
      </c>
      <c r="D19" s="9">
        <v>15</v>
      </c>
      <c r="E19" s="7">
        <f t="shared" si="0"/>
        <v>750</v>
      </c>
      <c r="F19" s="45"/>
    </row>
    <row r="20" spans="2:6">
      <c r="B20" s="8" t="s">
        <v>14</v>
      </c>
      <c r="C20" s="9">
        <v>100</v>
      </c>
      <c r="D20" s="9">
        <v>15</v>
      </c>
      <c r="E20" s="7">
        <f t="shared" si="0"/>
        <v>750</v>
      </c>
      <c r="F20" s="45"/>
    </row>
    <row r="21" spans="2:6">
      <c r="B21" s="8" t="s">
        <v>15</v>
      </c>
      <c r="C21" s="9">
        <v>100</v>
      </c>
      <c r="D21" s="9">
        <v>9</v>
      </c>
      <c r="E21" s="7">
        <f t="shared" si="0"/>
        <v>450</v>
      </c>
      <c r="F21" s="45"/>
    </row>
    <row r="22" spans="2:6">
      <c r="B22" s="8" t="s">
        <v>16</v>
      </c>
      <c r="C22" s="9">
        <v>100</v>
      </c>
      <c r="D22" s="9">
        <v>9</v>
      </c>
      <c r="E22" s="7">
        <f t="shared" si="0"/>
        <v>450</v>
      </c>
      <c r="F22" s="45"/>
    </row>
    <row r="23" spans="2:6">
      <c r="B23" s="8" t="s">
        <v>74</v>
      </c>
      <c r="C23" s="10">
        <v>100</v>
      </c>
      <c r="D23" s="10">
        <v>2</v>
      </c>
      <c r="E23" s="11">
        <f t="shared" si="0"/>
        <v>100</v>
      </c>
      <c r="F23" s="45"/>
    </row>
    <row r="24" spans="2:6">
      <c r="B24" s="8" t="s">
        <v>17</v>
      </c>
      <c r="C24" s="9">
        <v>200</v>
      </c>
      <c r="D24" s="9">
        <v>2.6</v>
      </c>
      <c r="E24" s="7">
        <f t="shared" si="0"/>
        <v>65</v>
      </c>
      <c r="F24" s="45"/>
    </row>
    <row r="25" spans="2:6">
      <c r="B25" s="8" t="s">
        <v>18</v>
      </c>
      <c r="C25" s="9">
        <v>200</v>
      </c>
      <c r="D25" s="9">
        <v>3.3</v>
      </c>
      <c r="E25" s="7">
        <f t="shared" si="0"/>
        <v>82.5</v>
      </c>
      <c r="F25" s="45"/>
    </row>
    <row r="26" spans="2:6">
      <c r="B26" s="8" t="s">
        <v>19</v>
      </c>
      <c r="C26" s="9">
        <v>650</v>
      </c>
      <c r="D26" s="9">
        <v>7.5</v>
      </c>
      <c r="E26" s="7">
        <f t="shared" si="0"/>
        <v>57.692307692307693</v>
      </c>
      <c r="F26" s="45"/>
    </row>
    <row r="27" spans="2:6">
      <c r="B27" s="8" t="s">
        <v>20</v>
      </c>
      <c r="C27" s="9">
        <v>100</v>
      </c>
      <c r="D27" s="9">
        <v>0.7</v>
      </c>
      <c r="E27" s="7">
        <f t="shared" si="0"/>
        <v>35</v>
      </c>
      <c r="F27" s="45"/>
    </row>
    <row r="28" spans="2:6">
      <c r="B28" s="8" t="s">
        <v>21</v>
      </c>
      <c r="C28" s="9">
        <v>1600</v>
      </c>
      <c r="D28" s="9">
        <v>10</v>
      </c>
      <c r="E28" s="7">
        <f t="shared" si="0"/>
        <v>31.25</v>
      </c>
      <c r="F28" s="45"/>
    </row>
    <row r="29" spans="2:6">
      <c r="B29" s="8" t="s">
        <v>22</v>
      </c>
      <c r="C29" s="9">
        <v>2000</v>
      </c>
      <c r="D29" s="9">
        <v>300</v>
      </c>
      <c r="E29" s="7">
        <f t="shared" si="0"/>
        <v>750</v>
      </c>
      <c r="F29" s="45"/>
    </row>
    <row r="30" spans="2:6">
      <c r="B30" s="12" t="s">
        <v>23</v>
      </c>
      <c r="C30" s="5"/>
      <c r="D30" s="5"/>
      <c r="E30" s="7">
        <f>F18-SUM(E18:E29)</f>
        <v>49.986263736263936</v>
      </c>
      <c r="F30" s="45"/>
    </row>
    <row r="32" spans="2:6">
      <c r="B32" s="1" t="s">
        <v>81</v>
      </c>
      <c r="C32" s="42" t="s">
        <v>24</v>
      </c>
      <c r="D32" s="43"/>
      <c r="E32" s="43"/>
      <c r="F32" s="44"/>
    </row>
    <row r="33" spans="2:6">
      <c r="B33" s="2" t="s">
        <v>1</v>
      </c>
      <c r="C33" s="2" t="s">
        <v>25</v>
      </c>
      <c r="D33" s="2" t="s">
        <v>3</v>
      </c>
      <c r="E33" s="2" t="s">
        <v>78</v>
      </c>
      <c r="F33" s="2" t="s">
        <v>73</v>
      </c>
    </row>
    <row r="34" spans="2:6">
      <c r="B34" s="5" t="s">
        <v>26</v>
      </c>
      <c r="C34" s="9">
        <v>168</v>
      </c>
      <c r="D34" s="9">
        <v>8</v>
      </c>
      <c r="E34" s="13">
        <f t="shared" ref="E34:E53" si="1">(D34*$F$34)/C34</f>
        <v>114.28571428571429</v>
      </c>
      <c r="F34" s="45">
        <v>2400</v>
      </c>
    </row>
    <row r="35" spans="2:6">
      <c r="B35" s="5" t="s">
        <v>27</v>
      </c>
      <c r="C35" s="9">
        <v>168</v>
      </c>
      <c r="D35" s="9">
        <v>8</v>
      </c>
      <c r="E35" s="13">
        <f t="shared" si="1"/>
        <v>114.28571428571429</v>
      </c>
      <c r="F35" s="45"/>
    </row>
    <row r="36" spans="2:6">
      <c r="B36" s="5" t="s">
        <v>28</v>
      </c>
      <c r="C36" s="9">
        <v>168</v>
      </c>
      <c r="D36" s="9">
        <v>8</v>
      </c>
      <c r="E36" s="13">
        <f t="shared" si="1"/>
        <v>114.28571428571429</v>
      </c>
      <c r="F36" s="45"/>
    </row>
    <row r="37" spans="2:6">
      <c r="B37" s="5" t="s">
        <v>29</v>
      </c>
      <c r="C37" s="9">
        <v>168</v>
      </c>
      <c r="D37" s="9">
        <v>8</v>
      </c>
      <c r="E37" s="13">
        <f t="shared" si="1"/>
        <v>114.28571428571429</v>
      </c>
      <c r="F37" s="45"/>
    </row>
    <row r="38" spans="2:6">
      <c r="B38" s="5" t="s">
        <v>30</v>
      </c>
      <c r="C38" s="9">
        <v>168</v>
      </c>
      <c r="D38" s="9">
        <v>8</v>
      </c>
      <c r="E38" s="13">
        <f t="shared" si="1"/>
        <v>114.28571428571429</v>
      </c>
      <c r="F38" s="45"/>
    </row>
    <row r="39" spans="2:6">
      <c r="B39" s="5" t="s">
        <v>31</v>
      </c>
      <c r="C39" s="9">
        <v>168</v>
      </c>
      <c r="D39" s="9">
        <v>8</v>
      </c>
      <c r="E39" s="13">
        <f t="shared" si="1"/>
        <v>114.28571428571429</v>
      </c>
      <c r="F39" s="45"/>
    </row>
    <row r="40" spans="2:6">
      <c r="B40" s="5" t="s">
        <v>32</v>
      </c>
      <c r="C40" s="9">
        <v>168</v>
      </c>
      <c r="D40" s="9">
        <v>8</v>
      </c>
      <c r="E40" s="13">
        <f t="shared" si="1"/>
        <v>114.28571428571429</v>
      </c>
      <c r="F40" s="45"/>
    </row>
    <row r="41" spans="2:6">
      <c r="B41" s="5" t="s">
        <v>33</v>
      </c>
      <c r="C41" s="9">
        <v>168</v>
      </c>
      <c r="D41" s="9">
        <v>8</v>
      </c>
      <c r="E41" s="13">
        <f t="shared" si="1"/>
        <v>114.28571428571429</v>
      </c>
      <c r="F41" s="45"/>
    </row>
    <row r="42" spans="2:6">
      <c r="B42" s="5" t="s">
        <v>34</v>
      </c>
      <c r="C42" s="9">
        <v>168</v>
      </c>
      <c r="D42" s="9">
        <v>8</v>
      </c>
      <c r="E42" s="13">
        <f t="shared" si="1"/>
        <v>114.28571428571429</v>
      </c>
      <c r="F42" s="45"/>
    </row>
    <row r="43" spans="2:6">
      <c r="B43" s="5" t="s">
        <v>35</v>
      </c>
      <c r="C43" s="9">
        <v>168</v>
      </c>
      <c r="D43" s="9">
        <v>8</v>
      </c>
      <c r="E43" s="13">
        <f t="shared" si="1"/>
        <v>114.28571428571429</v>
      </c>
      <c r="F43" s="45"/>
    </row>
    <row r="44" spans="2:6">
      <c r="B44" s="5" t="s">
        <v>36</v>
      </c>
      <c r="C44" s="9">
        <v>168</v>
      </c>
      <c r="D44" s="9">
        <v>8</v>
      </c>
      <c r="E44" s="13">
        <f t="shared" si="1"/>
        <v>114.28571428571429</v>
      </c>
      <c r="F44" s="45"/>
    </row>
    <row r="45" spans="2:6">
      <c r="B45" s="14" t="s">
        <v>37</v>
      </c>
      <c r="C45" s="9">
        <v>168</v>
      </c>
      <c r="D45" s="9">
        <v>8</v>
      </c>
      <c r="E45" s="13">
        <f t="shared" si="1"/>
        <v>114.28571428571429</v>
      </c>
      <c r="F45" s="45"/>
    </row>
    <row r="46" spans="2:6">
      <c r="B46" s="5" t="s">
        <v>38</v>
      </c>
      <c r="C46" s="9">
        <v>168</v>
      </c>
      <c r="D46" s="9">
        <v>8</v>
      </c>
      <c r="E46" s="13">
        <f t="shared" si="1"/>
        <v>114.28571428571429</v>
      </c>
      <c r="F46" s="45"/>
    </row>
    <row r="47" spans="2:6">
      <c r="B47" s="5" t="s">
        <v>39</v>
      </c>
      <c r="C47" s="9">
        <v>168</v>
      </c>
      <c r="D47" s="9">
        <v>8</v>
      </c>
      <c r="E47" s="13">
        <f t="shared" si="1"/>
        <v>114.28571428571429</v>
      </c>
      <c r="F47" s="45"/>
    </row>
    <row r="48" spans="2:6">
      <c r="B48" s="5" t="s">
        <v>40</v>
      </c>
      <c r="C48" s="9">
        <v>168</v>
      </c>
      <c r="D48" s="9">
        <v>8</v>
      </c>
      <c r="E48" s="13">
        <f t="shared" si="1"/>
        <v>114.28571428571429</v>
      </c>
      <c r="F48" s="45"/>
    </row>
    <row r="49" spans="2:6">
      <c r="B49" s="5" t="s">
        <v>41</v>
      </c>
      <c r="C49" s="9">
        <v>168</v>
      </c>
      <c r="D49" s="9">
        <v>8</v>
      </c>
      <c r="E49" s="13">
        <f t="shared" si="1"/>
        <v>114.28571428571429</v>
      </c>
      <c r="F49" s="45"/>
    </row>
    <row r="50" spans="2:6">
      <c r="B50" s="5" t="s">
        <v>42</v>
      </c>
      <c r="C50" s="9">
        <v>168</v>
      </c>
      <c r="D50" s="9">
        <v>8</v>
      </c>
      <c r="E50" s="13">
        <f t="shared" si="1"/>
        <v>114.28571428571429</v>
      </c>
      <c r="F50" s="45"/>
    </row>
    <row r="51" spans="2:6">
      <c r="B51" s="5" t="s">
        <v>43</v>
      </c>
      <c r="C51" s="9">
        <v>168</v>
      </c>
      <c r="D51" s="9">
        <v>8</v>
      </c>
      <c r="E51" s="13">
        <f t="shared" si="1"/>
        <v>114.28571428571429</v>
      </c>
      <c r="F51" s="45"/>
    </row>
    <row r="52" spans="2:6">
      <c r="B52" s="5" t="s">
        <v>44</v>
      </c>
      <c r="C52" s="9">
        <v>140</v>
      </c>
      <c r="D52" s="9">
        <v>8</v>
      </c>
      <c r="E52" s="13">
        <f t="shared" si="1"/>
        <v>137.14285714285714</v>
      </c>
      <c r="F52" s="45"/>
    </row>
    <row r="53" spans="2:6">
      <c r="B53" s="5" t="s">
        <v>45</v>
      </c>
      <c r="C53" s="9">
        <v>168</v>
      </c>
      <c r="D53" s="9">
        <v>8</v>
      </c>
      <c r="E53" s="13">
        <f t="shared" si="1"/>
        <v>114.28571428571429</v>
      </c>
      <c r="F53" s="45"/>
    </row>
    <row r="54" spans="2:6">
      <c r="B54" s="12" t="s">
        <v>23</v>
      </c>
      <c r="C54" s="5"/>
      <c r="D54" s="5"/>
      <c r="E54" s="13">
        <f>F34-SUM(E34:E53)</f>
        <v>91.428571428571558</v>
      </c>
      <c r="F54" s="45"/>
    </row>
    <row r="56" spans="2:6">
      <c r="B56" s="1" t="s">
        <v>79</v>
      </c>
      <c r="C56" s="42" t="s">
        <v>46</v>
      </c>
      <c r="D56" s="43"/>
      <c r="E56" s="43"/>
      <c r="F56" s="44"/>
    </row>
    <row r="57" spans="2:6">
      <c r="B57" s="2" t="s">
        <v>1</v>
      </c>
      <c r="C57" s="2" t="s">
        <v>88</v>
      </c>
      <c r="D57" s="2" t="s">
        <v>93</v>
      </c>
      <c r="E57" s="2" t="s">
        <v>90</v>
      </c>
      <c r="F57" s="2" t="s">
        <v>91</v>
      </c>
    </row>
    <row r="58" spans="2:6">
      <c r="B58" s="8" t="s">
        <v>47</v>
      </c>
      <c r="C58" s="9"/>
      <c r="D58" s="9"/>
      <c r="E58" s="4">
        <v>1</v>
      </c>
      <c r="F58" s="5">
        <f>E58*50</f>
        <v>50</v>
      </c>
    </row>
    <row r="59" spans="2:6">
      <c r="B59" s="8" t="s">
        <v>13</v>
      </c>
      <c r="C59" s="9">
        <v>100</v>
      </c>
      <c r="D59" s="9">
        <v>0.5</v>
      </c>
      <c r="E59" s="4">
        <f>(D59*$C$68)/C59</f>
        <v>0.1</v>
      </c>
      <c r="F59" s="5">
        <f t="shared" ref="F59:F65" si="2">E59*50</f>
        <v>5</v>
      </c>
    </row>
    <row r="60" spans="2:6">
      <c r="B60" s="8" t="s">
        <v>14</v>
      </c>
      <c r="C60" s="9">
        <v>100</v>
      </c>
      <c r="D60" s="9">
        <v>0.5</v>
      </c>
      <c r="E60" s="4">
        <f t="shared" ref="E60:E62" si="3">(D60*$C$68)/C60</f>
        <v>0.1</v>
      </c>
      <c r="F60" s="5">
        <f t="shared" si="2"/>
        <v>5</v>
      </c>
    </row>
    <row r="61" spans="2:6">
      <c r="B61" s="8" t="s">
        <v>15</v>
      </c>
      <c r="C61" s="9">
        <v>100</v>
      </c>
      <c r="D61" s="9">
        <v>0.5</v>
      </c>
      <c r="E61" s="4">
        <f t="shared" si="3"/>
        <v>0.1</v>
      </c>
      <c r="F61" s="5">
        <f t="shared" si="2"/>
        <v>5</v>
      </c>
    </row>
    <row r="62" spans="2:6">
      <c r="B62" s="8" t="s">
        <v>16</v>
      </c>
      <c r="C62" s="9">
        <v>100</v>
      </c>
      <c r="D62" s="9">
        <v>0.5</v>
      </c>
      <c r="E62" s="4">
        <f t="shared" si="3"/>
        <v>0.1</v>
      </c>
      <c r="F62" s="5">
        <f t="shared" si="2"/>
        <v>5</v>
      </c>
    </row>
    <row r="63" spans="2:6">
      <c r="B63" s="8" t="s">
        <v>87</v>
      </c>
      <c r="C63" s="10">
        <v>1000</v>
      </c>
      <c r="D63" s="10">
        <v>500</v>
      </c>
      <c r="E63" s="11">
        <f>D63/C63</f>
        <v>0.5</v>
      </c>
      <c r="F63" s="6">
        <f t="shared" si="2"/>
        <v>25</v>
      </c>
    </row>
    <row r="64" spans="2:6">
      <c r="B64" s="8" t="s">
        <v>48</v>
      </c>
      <c r="C64" s="9">
        <v>200</v>
      </c>
      <c r="D64" s="9">
        <v>2.6</v>
      </c>
      <c r="E64" s="4">
        <v>2</v>
      </c>
      <c r="F64" s="5">
        <f t="shared" si="2"/>
        <v>100</v>
      </c>
    </row>
    <row r="65" spans="2:6">
      <c r="B65" s="8" t="s">
        <v>49</v>
      </c>
      <c r="C65" s="9">
        <v>200</v>
      </c>
      <c r="D65" s="9">
        <v>3.3</v>
      </c>
      <c r="E65" s="4">
        <v>0.5</v>
      </c>
      <c r="F65" s="5">
        <f t="shared" si="2"/>
        <v>25</v>
      </c>
    </row>
    <row r="66" spans="2:6">
      <c r="B66" s="12" t="s">
        <v>23</v>
      </c>
      <c r="C66" s="3"/>
      <c r="D66" s="3"/>
      <c r="E66" s="4">
        <f>C68-SUM(E58:E65)</f>
        <v>15.6</v>
      </c>
      <c r="F66" s="5">
        <f>E66*50</f>
        <v>780</v>
      </c>
    </row>
    <row r="67" spans="2:6">
      <c r="B67" s="5"/>
      <c r="C67" s="5"/>
      <c r="D67" s="5"/>
      <c r="E67" s="5"/>
      <c r="F67" s="5"/>
    </row>
    <row r="68" spans="2:6">
      <c r="B68" s="15" t="s">
        <v>89</v>
      </c>
      <c r="C68" s="2">
        <v>20</v>
      </c>
      <c r="D68" s="5"/>
      <c r="E68" s="5"/>
      <c r="F68" s="5"/>
    </row>
    <row r="70" spans="2:6">
      <c r="B70" s="1" t="s">
        <v>85</v>
      </c>
      <c r="C70" s="42" t="s">
        <v>50</v>
      </c>
      <c r="D70" s="43"/>
      <c r="E70" s="43"/>
      <c r="F70" s="44"/>
    </row>
    <row r="71" spans="2:6">
      <c r="B71" s="2" t="s">
        <v>1</v>
      </c>
      <c r="C71" s="2" t="s">
        <v>25</v>
      </c>
      <c r="D71" s="2" t="s">
        <v>93</v>
      </c>
      <c r="E71" s="2" t="s">
        <v>90</v>
      </c>
      <c r="F71" s="2" t="s">
        <v>94</v>
      </c>
    </row>
    <row r="72" spans="2:6">
      <c r="B72" s="8" t="s">
        <v>98</v>
      </c>
      <c r="C72" s="10"/>
      <c r="D72" s="10">
        <v>25</v>
      </c>
      <c r="E72" s="11">
        <f>C83*(D72/100)</f>
        <v>2.5</v>
      </c>
      <c r="F72" s="26">
        <f>E72*50</f>
        <v>125</v>
      </c>
    </row>
    <row r="73" spans="2:6">
      <c r="B73" s="8" t="s">
        <v>9</v>
      </c>
      <c r="C73" s="9">
        <v>100</v>
      </c>
      <c r="D73" s="9">
        <v>3.5</v>
      </c>
      <c r="E73" s="4">
        <f>($C$83*D73)/C73</f>
        <v>0.35</v>
      </c>
      <c r="F73" s="16">
        <f t="shared" ref="F73:F81" si="4">E73*50</f>
        <v>17.5</v>
      </c>
    </row>
    <row r="74" spans="2:6">
      <c r="B74" s="8" t="s">
        <v>10</v>
      </c>
      <c r="C74" s="9">
        <v>2000</v>
      </c>
      <c r="D74" s="9">
        <v>80</v>
      </c>
      <c r="E74" s="4">
        <f>($C$83*D74)/C74</f>
        <v>0.4</v>
      </c>
      <c r="F74" s="16">
        <f t="shared" si="4"/>
        <v>20</v>
      </c>
    </row>
    <row r="75" spans="2:6">
      <c r="B75" s="12" t="s">
        <v>51</v>
      </c>
      <c r="C75" s="17">
        <v>8</v>
      </c>
      <c r="D75" s="9">
        <v>2</v>
      </c>
      <c r="E75" s="4">
        <f>C83/4</f>
        <v>2.5</v>
      </c>
      <c r="F75" s="16">
        <f t="shared" si="4"/>
        <v>125</v>
      </c>
    </row>
    <row r="76" spans="2:6">
      <c r="B76" s="12" t="s">
        <v>52</v>
      </c>
      <c r="C76" s="9"/>
      <c r="D76" s="9"/>
      <c r="E76" s="4">
        <f>C83/10</f>
        <v>1</v>
      </c>
      <c r="F76" s="16">
        <f t="shared" si="4"/>
        <v>50</v>
      </c>
    </row>
    <row r="77" spans="2:6">
      <c r="B77" s="12" t="s">
        <v>96</v>
      </c>
      <c r="C77" s="10">
        <v>1000</v>
      </c>
      <c r="D77" s="10">
        <v>500</v>
      </c>
      <c r="E77" s="11">
        <f>D77/C77</f>
        <v>0.5</v>
      </c>
      <c r="F77" s="26">
        <f t="shared" si="4"/>
        <v>25</v>
      </c>
    </row>
    <row r="78" spans="2:6">
      <c r="B78" s="12" t="s">
        <v>92</v>
      </c>
      <c r="C78" s="10">
        <v>50</v>
      </c>
      <c r="D78" s="10">
        <v>2</v>
      </c>
      <c r="E78" s="11">
        <f>($C$83*D78)/C78</f>
        <v>0.4</v>
      </c>
      <c r="F78" s="26">
        <f t="shared" si="4"/>
        <v>20</v>
      </c>
    </row>
    <row r="79" spans="2:6">
      <c r="B79" s="12" t="s">
        <v>48</v>
      </c>
      <c r="C79" s="9"/>
      <c r="D79" s="9"/>
      <c r="E79" s="4">
        <v>1</v>
      </c>
      <c r="F79" s="16">
        <f t="shared" si="4"/>
        <v>50</v>
      </c>
    </row>
    <row r="80" spans="2:6">
      <c r="B80" s="12" t="s">
        <v>53</v>
      </c>
      <c r="C80" s="9"/>
      <c r="D80" s="9"/>
      <c r="E80" s="4">
        <v>0.1</v>
      </c>
      <c r="F80" s="16">
        <f t="shared" si="4"/>
        <v>5</v>
      </c>
    </row>
    <row r="81" spans="2:6">
      <c r="B81" s="12" t="s">
        <v>23</v>
      </c>
      <c r="C81" s="9"/>
      <c r="D81" s="9"/>
      <c r="E81" s="4">
        <f>C83-SUM(E72:E80)</f>
        <v>1.25</v>
      </c>
      <c r="F81" s="16">
        <f t="shared" si="4"/>
        <v>62.5</v>
      </c>
    </row>
    <row r="82" spans="2:6">
      <c r="B82" s="8"/>
      <c r="C82" s="9"/>
      <c r="D82" s="9"/>
      <c r="E82" s="4"/>
      <c r="F82" s="18"/>
    </row>
    <row r="83" spans="2:6">
      <c r="B83" s="19" t="s">
        <v>89</v>
      </c>
      <c r="C83" s="2">
        <v>10</v>
      </c>
      <c r="D83" s="3"/>
      <c r="E83" s="9"/>
      <c r="F83" s="9"/>
    </row>
    <row r="85" spans="2:6">
      <c r="B85" s="1" t="s">
        <v>82</v>
      </c>
      <c r="C85" s="42" t="s">
        <v>54</v>
      </c>
      <c r="D85" s="43"/>
      <c r="E85" s="43"/>
      <c r="F85" s="44"/>
    </row>
    <row r="86" spans="2:6">
      <c r="B86" s="2" t="s">
        <v>1</v>
      </c>
      <c r="C86" s="2" t="s">
        <v>25</v>
      </c>
      <c r="D86" s="2" t="s">
        <v>3</v>
      </c>
      <c r="E86" s="2" t="s">
        <v>90</v>
      </c>
      <c r="F86" s="2" t="s">
        <v>94</v>
      </c>
    </row>
    <row r="87" spans="2:6">
      <c r="B87" s="8" t="s">
        <v>98</v>
      </c>
      <c r="C87" s="10"/>
      <c r="D87" s="10">
        <v>25</v>
      </c>
      <c r="E87" s="11">
        <f>C97*(D87/100)</f>
        <v>2.5</v>
      </c>
      <c r="F87" s="26">
        <f>E87*50</f>
        <v>125</v>
      </c>
    </row>
    <row r="88" spans="2:6">
      <c r="B88" s="8" t="s">
        <v>9</v>
      </c>
      <c r="C88" s="9">
        <v>100</v>
      </c>
      <c r="D88" s="9">
        <v>3.5</v>
      </c>
      <c r="E88" s="4">
        <f>($C$83*D88)/C88</f>
        <v>0.35</v>
      </c>
      <c r="F88" s="16">
        <f t="shared" ref="F88:F95" si="5">E88*50</f>
        <v>17.5</v>
      </c>
    </row>
    <row r="89" spans="2:6">
      <c r="B89" s="8" t="s">
        <v>10</v>
      </c>
      <c r="C89" s="9">
        <v>2000</v>
      </c>
      <c r="D89" s="9">
        <v>80</v>
      </c>
      <c r="E89" s="4">
        <f>($C$83*D89)/C89</f>
        <v>0.4</v>
      </c>
      <c r="F89" s="16">
        <f t="shared" si="5"/>
        <v>20</v>
      </c>
    </row>
    <row r="90" spans="2:6">
      <c r="B90" s="12" t="s">
        <v>51</v>
      </c>
      <c r="C90" s="17">
        <v>8</v>
      </c>
      <c r="D90" s="9">
        <v>2</v>
      </c>
      <c r="E90" s="4">
        <f>C97/4</f>
        <v>2.5</v>
      </c>
      <c r="F90" s="16">
        <f t="shared" si="5"/>
        <v>125</v>
      </c>
    </row>
    <row r="91" spans="2:6">
      <c r="B91" s="12" t="s">
        <v>52</v>
      </c>
      <c r="C91" s="9"/>
      <c r="D91" s="9"/>
      <c r="E91" s="4">
        <f>C97/10</f>
        <v>1</v>
      </c>
      <c r="F91" s="16">
        <f t="shared" si="5"/>
        <v>50</v>
      </c>
    </row>
    <row r="92" spans="2:6">
      <c r="B92" s="12" t="s">
        <v>97</v>
      </c>
      <c r="C92" s="10">
        <v>2000</v>
      </c>
      <c r="D92" s="10">
        <v>4000</v>
      </c>
      <c r="E92" s="11">
        <f>D92/C92</f>
        <v>2</v>
      </c>
      <c r="F92" s="26">
        <f t="shared" si="5"/>
        <v>100</v>
      </c>
    </row>
    <row r="93" spans="2:6">
      <c r="B93" s="12" t="s">
        <v>92</v>
      </c>
      <c r="C93" s="10">
        <v>50</v>
      </c>
      <c r="D93" s="10">
        <v>2</v>
      </c>
      <c r="E93" s="11">
        <f>($C$83*D93)/C93</f>
        <v>0.4</v>
      </c>
      <c r="F93" s="26">
        <f t="shared" si="5"/>
        <v>20</v>
      </c>
    </row>
    <row r="94" spans="2:6">
      <c r="B94" s="12" t="s">
        <v>53</v>
      </c>
      <c r="C94" s="9"/>
      <c r="D94" s="9"/>
      <c r="E94" s="4">
        <v>0.1</v>
      </c>
      <c r="F94" s="16">
        <f t="shared" si="5"/>
        <v>5</v>
      </c>
    </row>
    <row r="95" spans="2:6">
      <c r="B95" s="12" t="s">
        <v>23</v>
      </c>
      <c r="C95" s="9"/>
      <c r="D95" s="9"/>
      <c r="E95" s="4">
        <f>C97-SUM(E87:E94)</f>
        <v>0.75</v>
      </c>
      <c r="F95" s="16">
        <f t="shared" si="5"/>
        <v>37.5</v>
      </c>
    </row>
    <row r="96" spans="2:6">
      <c r="B96" s="8"/>
      <c r="C96" s="9"/>
      <c r="D96" s="9"/>
      <c r="E96" s="4"/>
      <c r="F96" s="18"/>
    </row>
    <row r="97" spans="2:8">
      <c r="B97" s="19" t="s">
        <v>89</v>
      </c>
      <c r="C97" s="2">
        <v>10</v>
      </c>
      <c r="D97" s="3"/>
      <c r="E97" s="9"/>
      <c r="F97" s="9"/>
    </row>
    <row r="99" spans="2:8" ht="19">
      <c r="B99" s="42" t="s">
        <v>100</v>
      </c>
      <c r="C99" s="44"/>
      <c r="D99" s="1" t="s">
        <v>90</v>
      </c>
      <c r="E99" s="1" t="s">
        <v>90</v>
      </c>
      <c r="F99" s="1" t="s">
        <v>99</v>
      </c>
      <c r="G99" s="1" t="s">
        <v>99</v>
      </c>
      <c r="H99" s="20"/>
    </row>
    <row r="100" spans="2:8" ht="18">
      <c r="B100" s="1" t="s">
        <v>55</v>
      </c>
      <c r="C100" s="1" t="s">
        <v>56</v>
      </c>
      <c r="D100" s="1" t="s">
        <v>57</v>
      </c>
      <c r="E100" s="1" t="s">
        <v>103</v>
      </c>
      <c r="F100" s="1" t="s">
        <v>57</v>
      </c>
      <c r="G100" s="1" t="s">
        <v>103</v>
      </c>
      <c r="H100" s="20"/>
    </row>
    <row r="101" spans="2:8">
      <c r="B101" s="21">
        <v>2.5</v>
      </c>
      <c r="C101" s="15">
        <f>B101-2.5</f>
        <v>0</v>
      </c>
      <c r="D101" s="22">
        <f>C101*$C$105/100</f>
        <v>0</v>
      </c>
      <c r="E101" s="22">
        <f>1-D101</f>
        <v>1</v>
      </c>
      <c r="F101" s="23">
        <f>D101*100</f>
        <v>0</v>
      </c>
      <c r="G101" s="23">
        <f>E101*100</f>
        <v>100</v>
      </c>
      <c r="H101" s="20"/>
    </row>
    <row r="102" spans="2:8">
      <c r="B102" s="21">
        <v>3.5</v>
      </c>
      <c r="C102" s="15">
        <f>B102-2.5</f>
        <v>1</v>
      </c>
      <c r="D102" s="22">
        <f t="shared" ref="D102:D104" si="6">C102*$C$105/100</f>
        <v>0.1</v>
      </c>
      <c r="E102" s="22">
        <f t="shared" ref="E102:E104" si="7">1-D102</f>
        <v>0.9</v>
      </c>
      <c r="F102" s="23">
        <f t="shared" ref="F102:G104" si="8">D102*100</f>
        <v>10</v>
      </c>
      <c r="G102" s="23">
        <f t="shared" si="8"/>
        <v>90</v>
      </c>
      <c r="H102" s="20"/>
    </row>
    <row r="103" spans="2:8">
      <c r="B103" s="21">
        <v>4.5</v>
      </c>
      <c r="C103" s="15">
        <f>B103-2.5</f>
        <v>2</v>
      </c>
      <c r="D103" s="22">
        <f t="shared" si="6"/>
        <v>0.2</v>
      </c>
      <c r="E103" s="22">
        <f t="shared" si="7"/>
        <v>0.8</v>
      </c>
      <c r="F103" s="23">
        <f t="shared" si="8"/>
        <v>20</v>
      </c>
      <c r="G103" s="23">
        <f t="shared" si="8"/>
        <v>80</v>
      </c>
      <c r="H103" s="20"/>
    </row>
    <row r="104" spans="2:8">
      <c r="B104" s="21">
        <v>5.5</v>
      </c>
      <c r="C104" s="15">
        <f>B104-2.5</f>
        <v>3</v>
      </c>
      <c r="D104" s="22">
        <f t="shared" si="6"/>
        <v>0.3</v>
      </c>
      <c r="E104" s="22">
        <f t="shared" si="7"/>
        <v>0.7</v>
      </c>
      <c r="F104" s="23">
        <f t="shared" si="8"/>
        <v>30</v>
      </c>
      <c r="G104" s="23">
        <f t="shared" si="8"/>
        <v>70</v>
      </c>
      <c r="H104" s="20"/>
    </row>
    <row r="105" spans="2:8">
      <c r="B105" s="24" t="s">
        <v>89</v>
      </c>
      <c r="C105" s="15">
        <v>10</v>
      </c>
      <c r="D105" s="25"/>
      <c r="E105" s="25"/>
      <c r="F105" s="25"/>
      <c r="G105" s="25"/>
      <c r="H105" s="20"/>
    </row>
    <row r="106" spans="2:8">
      <c r="B106" s="20"/>
      <c r="C106" s="20"/>
      <c r="D106" s="20"/>
      <c r="E106" s="20"/>
      <c r="F106" s="20"/>
      <c r="G106" s="20"/>
      <c r="H106" s="20"/>
    </row>
    <row r="107" spans="2:8" ht="19">
      <c r="B107" s="42" t="s">
        <v>101</v>
      </c>
      <c r="C107" s="44"/>
      <c r="D107" s="1" t="s">
        <v>90</v>
      </c>
      <c r="E107" s="1" t="s">
        <v>90</v>
      </c>
      <c r="F107" s="1" t="s">
        <v>99</v>
      </c>
      <c r="G107" s="1" t="s">
        <v>99</v>
      </c>
      <c r="H107" s="20"/>
    </row>
    <row r="108" spans="2:8" ht="18">
      <c r="B108" s="1" t="s">
        <v>55</v>
      </c>
      <c r="C108" s="1" t="s">
        <v>56</v>
      </c>
      <c r="D108" s="1" t="s">
        <v>58</v>
      </c>
      <c r="E108" s="1" t="s">
        <v>103</v>
      </c>
      <c r="F108" s="1" t="s">
        <v>58</v>
      </c>
      <c r="G108" s="1" t="s">
        <v>103</v>
      </c>
      <c r="H108" s="20"/>
    </row>
    <row r="109" spans="2:8">
      <c r="B109" s="23">
        <v>40</v>
      </c>
      <c r="C109" s="15">
        <f>B109-10</f>
        <v>30</v>
      </c>
      <c r="D109" s="22">
        <f>C109*$C$113/2000</f>
        <v>0.15</v>
      </c>
      <c r="E109" s="22">
        <f>2-D109</f>
        <v>1.85</v>
      </c>
      <c r="F109" s="23">
        <f>D109*80</f>
        <v>12</v>
      </c>
      <c r="G109" s="23">
        <f>E109*80</f>
        <v>148</v>
      </c>
      <c r="H109" s="20"/>
    </row>
    <row r="110" spans="2:8">
      <c r="B110" s="23">
        <v>80</v>
      </c>
      <c r="C110" s="15">
        <f t="shared" ref="C110:C112" si="9">B110-10</f>
        <v>70</v>
      </c>
      <c r="D110" s="22">
        <f t="shared" ref="D110:D112" si="10">C110*$C$113/2000</f>
        <v>0.35</v>
      </c>
      <c r="E110" s="22">
        <f t="shared" ref="E110:E112" si="11">2-D110</f>
        <v>1.65</v>
      </c>
      <c r="F110" s="23">
        <f t="shared" ref="F110:G112" si="12">D110*80</f>
        <v>28</v>
      </c>
      <c r="G110" s="23">
        <f t="shared" si="12"/>
        <v>132</v>
      </c>
      <c r="H110" s="20"/>
    </row>
    <row r="111" spans="2:8">
      <c r="B111" s="23">
        <v>160</v>
      </c>
      <c r="C111" s="15">
        <f t="shared" si="9"/>
        <v>150</v>
      </c>
      <c r="D111" s="22">
        <f t="shared" si="10"/>
        <v>0.75</v>
      </c>
      <c r="E111" s="22">
        <f t="shared" si="11"/>
        <v>1.25</v>
      </c>
      <c r="F111" s="23">
        <f t="shared" si="12"/>
        <v>60</v>
      </c>
      <c r="G111" s="23">
        <f t="shared" si="12"/>
        <v>100</v>
      </c>
      <c r="H111" s="20"/>
    </row>
    <row r="112" spans="2:8">
      <c r="B112" s="23">
        <v>320</v>
      </c>
      <c r="C112" s="15">
        <f t="shared" si="9"/>
        <v>310</v>
      </c>
      <c r="D112" s="22">
        <f t="shared" si="10"/>
        <v>1.55</v>
      </c>
      <c r="E112" s="22">
        <f t="shared" si="11"/>
        <v>0.44999999999999996</v>
      </c>
      <c r="F112" s="23">
        <f t="shared" si="12"/>
        <v>124</v>
      </c>
      <c r="G112" s="23">
        <f t="shared" si="12"/>
        <v>36</v>
      </c>
      <c r="H112" s="20"/>
    </row>
    <row r="113" spans="2:8">
      <c r="B113" s="24" t="s">
        <v>89</v>
      </c>
      <c r="C113" s="15">
        <v>10</v>
      </c>
      <c r="D113" s="25"/>
      <c r="E113" s="25"/>
      <c r="F113" s="25"/>
      <c r="G113" s="25"/>
      <c r="H113" s="20"/>
    </row>
    <row r="114" spans="2:8">
      <c r="B114" s="20"/>
      <c r="C114" s="20"/>
      <c r="D114" s="20"/>
      <c r="E114" s="20"/>
      <c r="F114" s="20"/>
    </row>
    <row r="115" spans="2:8">
      <c r="B115" s="1" t="s">
        <v>86</v>
      </c>
      <c r="C115" s="42" t="s">
        <v>59</v>
      </c>
      <c r="D115" s="43"/>
      <c r="E115" s="43"/>
      <c r="F115" s="44"/>
    </row>
    <row r="116" spans="2:8">
      <c r="B116" s="2" t="s">
        <v>1</v>
      </c>
      <c r="C116" s="2" t="s">
        <v>25</v>
      </c>
      <c r="D116" s="2" t="s">
        <v>3</v>
      </c>
      <c r="E116" s="2" t="s">
        <v>90</v>
      </c>
      <c r="F116" s="2" t="s">
        <v>94</v>
      </c>
    </row>
    <row r="117" spans="2:8">
      <c r="B117" s="8" t="s">
        <v>98</v>
      </c>
      <c r="C117" s="3"/>
      <c r="D117" s="6">
        <v>25</v>
      </c>
      <c r="E117" s="11">
        <f>C128*(D117/100)</f>
        <v>2.5</v>
      </c>
      <c r="F117" s="26">
        <f>E117*50</f>
        <v>125</v>
      </c>
    </row>
    <row r="118" spans="2:8">
      <c r="B118" s="8" t="s">
        <v>9</v>
      </c>
      <c r="C118" s="27" t="s">
        <v>60</v>
      </c>
      <c r="D118" s="27" t="s">
        <v>60</v>
      </c>
      <c r="E118" s="33">
        <v>1</v>
      </c>
      <c r="F118" s="34">
        <f t="shared" ref="F118:F126" si="13">E118*50</f>
        <v>50</v>
      </c>
    </row>
    <row r="119" spans="2:8">
      <c r="B119" s="8" t="s">
        <v>10</v>
      </c>
      <c r="C119" s="27" t="s">
        <v>60</v>
      </c>
      <c r="D119" s="27" t="s">
        <v>60</v>
      </c>
      <c r="E119" s="33">
        <v>2</v>
      </c>
      <c r="F119" s="34">
        <f t="shared" si="13"/>
        <v>100</v>
      </c>
    </row>
    <row r="120" spans="2:8">
      <c r="B120" s="12" t="s">
        <v>51</v>
      </c>
      <c r="C120" s="21">
        <v>8</v>
      </c>
      <c r="D120" s="3">
        <v>2</v>
      </c>
      <c r="E120" s="4">
        <f>C128/4</f>
        <v>2.5</v>
      </c>
      <c r="F120" s="16">
        <f t="shared" si="13"/>
        <v>125</v>
      </c>
    </row>
    <row r="121" spans="2:8">
      <c r="B121" s="12" t="s">
        <v>52</v>
      </c>
      <c r="C121" s="3"/>
      <c r="D121" s="3"/>
      <c r="E121" s="4">
        <f>C128/10</f>
        <v>1</v>
      </c>
      <c r="F121" s="16">
        <f t="shared" si="13"/>
        <v>50</v>
      </c>
    </row>
    <row r="122" spans="2:8">
      <c r="B122" s="12" t="s">
        <v>96</v>
      </c>
      <c r="C122" s="6">
        <v>1000</v>
      </c>
      <c r="D122" s="6">
        <v>250</v>
      </c>
      <c r="E122" s="11">
        <f>D122/C122</f>
        <v>0.25</v>
      </c>
      <c r="F122" s="26">
        <f t="shared" si="13"/>
        <v>12.5</v>
      </c>
    </row>
    <row r="123" spans="2:8">
      <c r="B123" s="12" t="s">
        <v>102</v>
      </c>
      <c r="C123" s="6">
        <v>50</v>
      </c>
      <c r="D123" s="6">
        <v>2</v>
      </c>
      <c r="E123" s="11">
        <f>($C$83*D123)/C123</f>
        <v>0.4</v>
      </c>
      <c r="F123" s="26">
        <f t="shared" si="13"/>
        <v>20</v>
      </c>
    </row>
    <row r="124" spans="2:8">
      <c r="B124" s="12" t="s">
        <v>48</v>
      </c>
      <c r="C124" s="3"/>
      <c r="D124" s="3"/>
      <c r="E124" s="4">
        <v>1</v>
      </c>
      <c r="F124" s="16">
        <f t="shared" si="13"/>
        <v>50</v>
      </c>
    </row>
    <row r="125" spans="2:8">
      <c r="B125" s="12" t="s">
        <v>53</v>
      </c>
      <c r="C125" s="3"/>
      <c r="D125" s="3"/>
      <c r="E125" s="4">
        <v>0.1</v>
      </c>
      <c r="F125" s="16">
        <f t="shared" si="13"/>
        <v>5</v>
      </c>
    </row>
    <row r="126" spans="2:8">
      <c r="B126" s="12" t="s">
        <v>23</v>
      </c>
      <c r="C126" s="3"/>
      <c r="D126" s="3"/>
      <c r="E126" s="4">
        <v>0</v>
      </c>
      <c r="F126" s="16">
        <f t="shared" si="13"/>
        <v>0</v>
      </c>
    </row>
    <row r="127" spans="2:8">
      <c r="B127" s="8"/>
      <c r="C127" s="3"/>
      <c r="D127" s="3"/>
      <c r="E127" s="4"/>
      <c r="F127" s="18"/>
    </row>
    <row r="128" spans="2:8">
      <c r="B128" s="19" t="s">
        <v>89</v>
      </c>
      <c r="C128" s="2">
        <v>10</v>
      </c>
      <c r="D128" s="3"/>
      <c r="E128" s="9"/>
      <c r="F128" s="9"/>
    </row>
    <row r="131" spans="2:4">
      <c r="B131" s="35" t="s">
        <v>105</v>
      </c>
      <c r="C131" s="42" t="s">
        <v>125</v>
      </c>
      <c r="D131" s="44"/>
    </row>
    <row r="132" spans="2:4">
      <c r="B132" s="15" t="s">
        <v>1</v>
      </c>
      <c r="C132" s="15" t="s">
        <v>106</v>
      </c>
      <c r="D132" s="15" t="s">
        <v>107</v>
      </c>
    </row>
    <row r="133" spans="2:4">
      <c r="B133" s="57" t="s">
        <v>109</v>
      </c>
      <c r="C133" s="5" t="s">
        <v>112</v>
      </c>
      <c r="D133" s="5" t="s">
        <v>108</v>
      </c>
    </row>
    <row r="134" spans="2:4">
      <c r="B134" s="57" t="s">
        <v>110</v>
      </c>
      <c r="C134" s="5" t="s">
        <v>111</v>
      </c>
      <c r="D134" s="5" t="s">
        <v>113</v>
      </c>
    </row>
    <row r="135" spans="2:4">
      <c r="B135" s="57" t="s">
        <v>114</v>
      </c>
      <c r="C135" s="5" t="s">
        <v>115</v>
      </c>
      <c r="D135" s="5" t="s">
        <v>116</v>
      </c>
    </row>
    <row r="136" spans="2:4">
      <c r="B136" s="57" t="s">
        <v>117</v>
      </c>
      <c r="C136" s="5" t="s">
        <v>115</v>
      </c>
      <c r="D136" s="5" t="s">
        <v>116</v>
      </c>
    </row>
    <row r="137" spans="2:4">
      <c r="B137" s="58" t="s">
        <v>124</v>
      </c>
      <c r="C137" s="5" t="s">
        <v>115</v>
      </c>
      <c r="D137" s="5" t="s">
        <v>116</v>
      </c>
    </row>
    <row r="138" spans="2:4">
      <c r="B138" s="57" t="s">
        <v>52</v>
      </c>
      <c r="C138" s="5" t="s">
        <v>111</v>
      </c>
      <c r="D138" s="5" t="s">
        <v>108</v>
      </c>
    </row>
    <row r="139" spans="2:4">
      <c r="B139" s="57" t="s">
        <v>118</v>
      </c>
      <c r="C139" s="5" t="s">
        <v>111</v>
      </c>
      <c r="D139" s="5" t="s">
        <v>108</v>
      </c>
    </row>
    <row r="140" spans="2:4">
      <c r="B140" s="57" t="s">
        <v>119</v>
      </c>
      <c r="C140" s="5" t="s">
        <v>120</v>
      </c>
      <c r="D140" s="5" t="s">
        <v>121</v>
      </c>
    </row>
    <row r="141" spans="2:4">
      <c r="B141" s="57" t="s">
        <v>122</v>
      </c>
      <c r="C141" s="5" t="s">
        <v>111</v>
      </c>
      <c r="D141" s="5" t="s">
        <v>123</v>
      </c>
    </row>
  </sheetData>
  <mergeCells count="15">
    <mergeCell ref="C131:D131"/>
    <mergeCell ref="B99:C99"/>
    <mergeCell ref="B107:C107"/>
    <mergeCell ref="F34:F54"/>
    <mergeCell ref="C115:F115"/>
    <mergeCell ref="E4:E7"/>
    <mergeCell ref="E11:E14"/>
    <mergeCell ref="C70:F70"/>
    <mergeCell ref="C85:F85"/>
    <mergeCell ref="C2:E2"/>
    <mergeCell ref="C9:E9"/>
    <mergeCell ref="C16:F16"/>
    <mergeCell ref="C32:F32"/>
    <mergeCell ref="C56:F56"/>
    <mergeCell ref="F18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E30A-6D70-534B-B218-86A36288BF56}">
  <dimension ref="B2:O7"/>
  <sheetViews>
    <sheetView workbookViewId="0">
      <selection activeCell="B2" sqref="B2:O7"/>
    </sheetView>
  </sheetViews>
  <sheetFormatPr baseColWidth="10" defaultRowHeight="16"/>
  <cols>
    <col min="2" max="2" width="12.6640625" bestFit="1" customWidth="1"/>
    <col min="3" max="3" width="9" customWidth="1"/>
  </cols>
  <sheetData>
    <row r="2" spans="2:15">
      <c r="B2" s="49" t="s">
        <v>104</v>
      </c>
      <c r="C2" s="50"/>
      <c r="D2" s="53" t="s">
        <v>61</v>
      </c>
      <c r="E2" s="53"/>
      <c r="F2" s="53"/>
      <c r="G2" s="54" t="s">
        <v>62</v>
      </c>
      <c r="H2" s="54"/>
      <c r="I2" s="54"/>
      <c r="J2" s="55" t="s">
        <v>63</v>
      </c>
      <c r="K2" s="55"/>
      <c r="L2" s="55"/>
      <c r="M2" s="56" t="s">
        <v>64</v>
      </c>
      <c r="N2" s="56"/>
      <c r="O2" s="56"/>
    </row>
    <row r="3" spans="2:15">
      <c r="B3" s="51"/>
      <c r="C3" s="52"/>
      <c r="D3" s="28">
        <v>1</v>
      </c>
      <c r="E3" s="28">
        <v>2</v>
      </c>
      <c r="F3" s="28">
        <v>3</v>
      </c>
      <c r="G3" s="29">
        <v>4</v>
      </c>
      <c r="H3" s="29">
        <v>5</v>
      </c>
      <c r="I3" s="29">
        <v>6</v>
      </c>
      <c r="J3" s="30">
        <v>7</v>
      </c>
      <c r="K3" s="30">
        <v>8</v>
      </c>
      <c r="L3" s="30">
        <v>9</v>
      </c>
      <c r="M3" s="31">
        <v>10</v>
      </c>
      <c r="N3" s="31">
        <v>11</v>
      </c>
      <c r="O3" s="31">
        <v>12</v>
      </c>
    </row>
    <row r="4" spans="2:15">
      <c r="B4" s="36" t="s">
        <v>65</v>
      </c>
      <c r="C4" s="5" t="s">
        <v>66</v>
      </c>
      <c r="D4" s="37"/>
      <c r="E4" s="37"/>
      <c r="F4" s="37"/>
      <c r="G4" s="38"/>
      <c r="H4" s="38"/>
      <c r="I4" s="38"/>
      <c r="J4" s="39"/>
      <c r="K4" s="39"/>
      <c r="L4" s="39"/>
      <c r="M4" s="40"/>
      <c r="N4" s="40"/>
      <c r="O4" s="40"/>
    </row>
    <row r="5" spans="2:15">
      <c r="B5" s="36" t="s">
        <v>67</v>
      </c>
      <c r="C5" s="5" t="s">
        <v>68</v>
      </c>
      <c r="D5" s="37"/>
      <c r="E5" s="37"/>
      <c r="F5" s="37"/>
      <c r="G5" s="38"/>
      <c r="H5" s="38"/>
      <c r="I5" s="38"/>
      <c r="J5" s="39"/>
      <c r="K5" s="39"/>
      <c r="L5" s="39"/>
      <c r="M5" s="40"/>
      <c r="N5" s="40"/>
      <c r="O5" s="40"/>
    </row>
    <row r="6" spans="2:15">
      <c r="B6" s="36" t="s">
        <v>69</v>
      </c>
      <c r="C6" s="5" t="s">
        <v>70</v>
      </c>
      <c r="D6" s="37"/>
      <c r="E6" s="37"/>
      <c r="F6" s="37"/>
      <c r="G6" s="38"/>
      <c r="H6" s="38"/>
      <c r="I6" s="38"/>
      <c r="J6" s="39"/>
      <c r="K6" s="39"/>
      <c r="L6" s="39"/>
      <c r="M6" s="40"/>
      <c r="N6" s="40"/>
      <c r="O6" s="40"/>
    </row>
    <row r="7" spans="2:15">
      <c r="B7" s="36" t="s">
        <v>71</v>
      </c>
      <c r="C7" s="5" t="s">
        <v>72</v>
      </c>
      <c r="D7" s="37"/>
      <c r="E7" s="37"/>
      <c r="F7" s="37"/>
      <c r="G7" s="38"/>
      <c r="H7" s="38"/>
      <c r="I7" s="38"/>
      <c r="J7" s="39"/>
      <c r="K7" s="39"/>
      <c r="L7" s="39"/>
      <c r="M7" s="40"/>
      <c r="N7" s="40"/>
      <c r="O7" s="40"/>
    </row>
  </sheetData>
  <mergeCells count="5">
    <mergeCell ref="B2:C3"/>
    <mergeCell ref="D2:F2"/>
    <mergeCell ref="G2:I2"/>
    <mergeCell ref="J2:L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CF Tables</vt:lpstr>
      <vt:lpstr>Calibration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2018-12-03T16:46:24Z</dcterms:created>
  <dcterms:modified xsi:type="dcterms:W3CDTF">2019-01-09T21:06:38Z</dcterms:modified>
</cp:coreProperties>
</file>