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ate1904="1" updateLinks="never"/>
  <mc:AlternateContent xmlns:mc="http://schemas.openxmlformats.org/markup-compatibility/2006">
    <mc:Choice Requires="x15">
      <x15ac:absPath xmlns:x15ac="http://schemas.microsoft.com/office/spreadsheetml/2010/11/ac" url="/Users/u0065637/Dropbox/JoVE Re-submission files/"/>
    </mc:Choice>
  </mc:AlternateContent>
  <xr:revisionPtr revIDLastSave="0" documentId="13_ncr:1_{E75965B6-34F8-754A-906A-BB037ADE68B2}" xr6:coauthVersionLast="36" xr6:coauthVersionMax="36" xr10:uidLastSave="{00000000-0000-0000-0000-000000000000}"/>
  <bookViews>
    <workbookView xWindow="0" yWindow="460" windowWidth="25600" windowHeight="14500" tabRatio="562" xr2:uid="{00000000-000D-0000-FFFF-FFFF00000000}"/>
  </bookViews>
  <sheets>
    <sheet name="Titration results" sheetId="12348" r:id="rId1"/>
  </sheets>
  <externalReferences>
    <externalReference r:id="rId2"/>
  </externalReferences>
  <definedNames>
    <definedName name="_R2_TFIID">#REF!</definedName>
    <definedName name="Gamme2X_TFIID">#REF!</definedName>
    <definedName name="Gamme2Y_TFIID">#REF!</definedName>
    <definedName name="GammeX_TFIID">#REF!</definedName>
    <definedName name="GammeY_TFIID">#REF!</definedName>
    <definedName name="ImprimeResultsbis">#REF!</definedName>
    <definedName name="ImprimGraphTotal">#REF!</definedName>
    <definedName name="plageAlb_nbC">OFFSET([1]analyse!#REF!,0,0,7)</definedName>
    <definedName name="plagex">[1]analyse!$O$7:$O$14</definedName>
    <definedName name="_xlnm.Print_Area" localSheetId="0">'Titration results'!$A$1:$G$137</definedName>
    <definedName name="R_TFIID">#REF!</definedName>
    <definedName name="Report_name">#REF!</definedName>
    <definedName name="Slope_TFIID">#REF!</definedName>
    <definedName name="Slope2_TFIID">#REF!</definedName>
    <definedName name="Yint_TFIID">#REF!</definedName>
    <definedName name="Yint2_TFIID">#REF!</definedName>
  </definedNames>
  <calcPr calcId="162913" concurrentCalc="0"/>
</workbook>
</file>

<file path=xl/calcChain.xml><?xml version="1.0" encoding="utf-8"?>
<calcChain xmlns="http://schemas.openxmlformats.org/spreadsheetml/2006/main">
  <c r="B109" i="12348" l="1"/>
  <c r="E59" i="12348"/>
  <c r="B118" i="12348"/>
  <c r="F59" i="12348"/>
  <c r="C118" i="12348"/>
  <c r="G59" i="12348"/>
  <c r="D118" i="12348"/>
  <c r="E118" i="12348"/>
  <c r="F118" i="12348"/>
  <c r="G118" i="12348"/>
  <c r="E60" i="12348"/>
  <c r="B119" i="12348"/>
  <c r="F60" i="12348"/>
  <c r="C119" i="12348"/>
  <c r="G60" i="12348"/>
  <c r="D119" i="12348"/>
  <c r="E119" i="12348"/>
  <c r="F119" i="12348"/>
  <c r="G119" i="12348"/>
  <c r="E61" i="12348"/>
  <c r="B120" i="12348"/>
  <c r="F61" i="12348"/>
  <c r="C120" i="12348"/>
  <c r="G61" i="12348"/>
  <c r="D120" i="12348"/>
  <c r="E120" i="12348"/>
  <c r="F120" i="12348"/>
  <c r="G120" i="12348"/>
  <c r="G121" i="12348"/>
  <c r="A132" i="12348"/>
  <c r="B66" i="12348"/>
  <c r="C79" i="12348"/>
  <c r="E62" i="12348"/>
  <c r="B125" i="12348"/>
  <c r="F62" i="12348"/>
  <c r="C125" i="12348"/>
  <c r="G62" i="12348"/>
  <c r="D125" i="12348"/>
  <c r="E125" i="12348"/>
  <c r="F125" i="12348"/>
  <c r="G125" i="12348"/>
  <c r="E63" i="12348"/>
  <c r="B126" i="12348"/>
  <c r="F63" i="12348"/>
  <c r="C126" i="12348"/>
  <c r="G63" i="12348"/>
  <c r="D126" i="12348"/>
  <c r="E126" i="12348"/>
  <c r="F126" i="12348"/>
  <c r="G126" i="12348"/>
  <c r="E64" i="12348"/>
  <c r="B127" i="12348"/>
  <c r="F64" i="12348"/>
  <c r="C127" i="12348"/>
  <c r="G64" i="12348"/>
  <c r="D127" i="12348"/>
  <c r="E127" i="12348"/>
  <c r="F127" i="12348"/>
  <c r="G127" i="12348"/>
  <c r="G128" i="12348"/>
  <c r="A134" i="12348"/>
  <c r="B61" i="12348"/>
  <c r="B60" i="12348"/>
  <c r="D60" i="12348"/>
  <c r="B72" i="12348"/>
  <c r="A73" i="12348"/>
  <c r="A74" i="12348"/>
  <c r="B73" i="12348"/>
  <c r="A75" i="12348"/>
  <c r="B74" i="12348"/>
  <c r="D66" i="12348"/>
  <c r="E79" i="12348"/>
  <c r="C66" i="12348"/>
  <c r="D79" i="12348"/>
  <c r="D65" i="12348"/>
  <c r="E78" i="12348"/>
  <c r="C65" i="12348"/>
  <c r="D78" i="12348"/>
  <c r="D64" i="12348"/>
  <c r="E77" i="12348"/>
  <c r="C64" i="12348"/>
  <c r="D77" i="12348"/>
  <c r="D63" i="12348"/>
  <c r="E76" i="12348"/>
  <c r="C63" i="12348"/>
  <c r="D76" i="12348"/>
  <c r="C62" i="12348"/>
  <c r="D75" i="12348"/>
  <c r="D62" i="12348"/>
  <c r="E75" i="12348"/>
  <c r="D61" i="12348"/>
  <c r="E74" i="12348"/>
  <c r="C74" i="12348"/>
  <c r="C61" i="12348"/>
  <c r="D74" i="12348"/>
  <c r="E73" i="12348"/>
  <c r="C60" i="12348"/>
  <c r="D73" i="12348"/>
  <c r="C73" i="12348"/>
  <c r="F74" i="12348"/>
  <c r="F73" i="12348"/>
  <c r="A76" i="12348"/>
  <c r="B75" i="12348"/>
  <c r="B65" i="12348"/>
  <c r="C78" i="12348"/>
  <c r="F78" i="12348"/>
  <c r="F79" i="12348"/>
  <c r="B64" i="12348"/>
  <c r="C77" i="12348"/>
  <c r="F77" i="12348"/>
  <c r="B63" i="12348"/>
  <c r="C76" i="12348"/>
  <c r="F76" i="12348"/>
  <c r="B62" i="12348"/>
  <c r="C75" i="12348"/>
  <c r="F75" i="12348"/>
  <c r="D59" i="12348"/>
  <c r="E72" i="12348"/>
  <c r="C59" i="12348"/>
  <c r="D72" i="12348"/>
  <c r="B59" i="12348"/>
  <c r="C72" i="12348"/>
  <c r="F72" i="12348"/>
  <c r="G129" i="12348"/>
  <c r="B76" i="12348"/>
  <c r="A77" i="12348"/>
  <c r="B77" i="12348"/>
  <c r="A78" i="12348"/>
  <c r="G122" i="12348"/>
  <c r="B78" i="12348"/>
  <c r="A79" i="12348"/>
</calcChain>
</file>

<file path=xl/sharedStrings.xml><?xml version="1.0" encoding="utf-8"?>
<sst xmlns="http://schemas.openxmlformats.org/spreadsheetml/2006/main" count="150" uniqueCount="133">
  <si>
    <t>Dilution</t>
  </si>
  <si>
    <t>Ct1</t>
  </si>
  <si>
    <t>Ct2</t>
  </si>
  <si>
    <t>a=</t>
  </si>
  <si>
    <t>b=</t>
  </si>
  <si>
    <t>A</t>
  </si>
  <si>
    <t>B</t>
  </si>
  <si>
    <t>C</t>
  </si>
  <si>
    <t>D</t>
  </si>
  <si>
    <t>E</t>
  </si>
  <si>
    <t>F</t>
  </si>
  <si>
    <t>G</t>
  </si>
  <si>
    <t>H</t>
  </si>
  <si>
    <t>H2O</t>
  </si>
  <si>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</si>
  <si>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</si>
  <si>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</si>
  <si>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</si>
  <si>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</si>
  <si>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</si>
  <si>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</si>
  <si>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</si>
  <si>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</si>
  <si>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</si>
  <si>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</si>
  <si>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</si>
  <si>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</si>
  <si>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</si>
  <si>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</si>
  <si>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</si>
  <si>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</si>
  <si>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</si>
  <si>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</si>
  <si>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</si>
  <si>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</si>
  <si>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</si>
  <si>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</si>
  <si>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</si>
  <si>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</si>
  <si>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</si>
  <si>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</si>
  <si>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</si>
  <si>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</si>
  <si>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</si>
  <si>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</si>
  <si>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</si>
  <si>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</si>
  <si>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</si>
  <si>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</si>
  <si>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</si>
  <si>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</si>
  <si>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</si>
  <si>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</si>
  <si>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</si>
  <si>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</si>
  <si>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</si>
  <si>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</si>
  <si>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</si>
  <si>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</si>
  <si>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</si>
  <si>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</si>
  <si>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</si>
  <si>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</si>
  <si>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</si>
  <si>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</si>
  <si>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</si>
  <si>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</si>
  <si>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</si>
  <si>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</si>
  <si>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</si>
  <si>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</si>
  <si>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</si>
  <si>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</si>
  <si>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</si>
  <si>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</si>
  <si>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</si>
  <si>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</si>
  <si>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</si>
  <si>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</si>
  <si>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</si>
  <si>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</si>
  <si>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</si>
  <si>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</si>
  <si>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</si>
  <si>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</si>
  <si>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</si>
  <si>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</si>
  <si>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</si>
  <si>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</si>
  <si>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</si>
  <si>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</si>
  <si>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</si>
  <si>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</si>
  <si>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</si>
  <si>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</si>
  <si>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</si>
  <si>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</si>
  <si>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</si>
  <si>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</si>
  <si>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</si>
  <si>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</si>
  <si>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</si>
  <si>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</si>
  <si>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</si>
  <si>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</si>
  <si>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</si>
  <si>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</si>
  <si>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</si>
  <si>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</si>
  <si>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</si>
  <si>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</si>
  <si>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Ct3</t>
  </si>
  <si>
    <t>Ct mean</t>
  </si>
  <si>
    <t>Sample 1</t>
  </si>
  <si>
    <t>Sample 2</t>
  </si>
  <si>
    <t>Standard curve plot:</t>
  </si>
  <si>
    <t>Sample titer calculation:</t>
  </si>
  <si>
    <t>Average:</t>
  </si>
  <si>
    <t>Std dev:</t>
  </si>
  <si>
    <t>Ct value</t>
  </si>
  <si>
    <t>Titer VG/ml</t>
  </si>
  <si>
    <t>Titer of the AAV vector (Primary fraction)</t>
  </si>
  <si>
    <t>Titer of the AAV vector (Secondary fraction)</t>
  </si>
  <si>
    <t>A. Raw data</t>
  </si>
  <si>
    <t>CN</t>
  </si>
  <si>
    <t>Copy Number (CN)</t>
  </si>
  <si>
    <t>ln (CN)</t>
  </si>
  <si>
    <t>Standard Curve</t>
  </si>
  <si>
    <t>B. Ct values overview and standard curve calculation</t>
  </si>
  <si>
    <t>C. Titer calculation</t>
  </si>
  <si>
    <t>Replace the provided example data with the user's Ct value in the highlighted rows.</t>
  </si>
  <si>
    <t>Schematic view of the 96 well qPCR multiwell plate and Ct values:</t>
  </si>
  <si>
    <r>
      <t xml:space="preserve">Fill the highlighted cells with the equation fitting the standard curve y = </t>
    </r>
    <r>
      <rPr>
        <b/>
        <sz val="14"/>
        <color theme="6" tint="-0.249977111117893"/>
        <rFont val="Arial"/>
        <family val="2"/>
      </rPr>
      <t>-</t>
    </r>
    <r>
      <rPr>
        <b/>
        <sz val="12"/>
        <color theme="6" tint="-0.249977111117893"/>
        <rFont val="Arial"/>
        <family val="2"/>
      </rPr>
      <t xml:space="preserve">a </t>
    </r>
    <r>
      <rPr>
        <sz val="12"/>
        <rFont val="Arial"/>
        <family val="2"/>
      </rPr>
      <t>ln(</t>
    </r>
    <r>
      <rPr>
        <sz val="10"/>
        <rFont val="Arial"/>
        <family val="2"/>
      </rPr>
      <t xml:space="preserve">x) + </t>
    </r>
    <r>
      <rPr>
        <b/>
        <sz val="12"/>
        <color theme="6" tint="-0.249977111117893"/>
        <rFont val="Arial"/>
        <family val="2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</si>
</sst>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E+00;\ⶌ"/>
    <numFmt numFmtId="167" formatCode="0E+00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b/>
      <i/>
      <sz val="12"/>
      <name val="Geneva"/>
      <family val="2"/>
    </font>
    <font>
      <b/>
      <sz val="11"/>
      <color indexed="10"/>
      <name val="Geneva"/>
      <family val="2"/>
    </font>
    <font>
      <b/>
      <sz val="10"/>
      <name val="Geneva"/>
      <family val="2"/>
    </font>
    <font>
      <sz val="12"/>
      <name val="Geneva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6" tint="-0.249977111117893"/>
      <name val="Arial"/>
      <family val="2"/>
    </font>
    <font>
      <b/>
      <sz val="14"/>
      <color theme="6" tint="-0.249977111117893"/>
      <name val="Arial"/>
      <family val="2"/>
    </font>
    <font>
      <b/>
      <sz val="10"/>
      <color theme="6" tint="-0.249977111117893"/>
      <name val="Geneva"/>
      <family val="2"/>
    </font>
    <font>
      <b/>
      <sz val="11"/>
      <color rgb="FFFF0000"/>
      <name val="Geneva"/>
      <family val="2"/>
    </font>
    <font>
      <b/>
      <sz val="10"/>
      <color rgb="FFFF0000"/>
      <name val="Geneva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Geneva"/>
      <family val="2"/>
    </font>
    <font>
      <b/>
      <sz val="11"/>
      <name val="Genev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1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0" fillId="3" borderId="0" xfId="0" applyFill="1"/>
    <xf numFmtId="164" fontId="14" fillId="2" borderId="12" xfId="0" applyNumberFormat="1" applyFont="1" applyFill="1" applyBorder="1" applyAlignment="1">
      <alignment horizontal="center"/>
    </xf>
    <xf numFmtId="164" fontId="14" fillId="4" borderId="12" xfId="0" applyNumberFormat="1" applyFont="1" applyFill="1" applyBorder="1" applyAlignment="1">
      <alignment horizontal="center"/>
    </xf>
    <xf numFmtId="164" fontId="14" fillId="5" borderId="12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left" vertical="top"/>
    </xf>
    <xf numFmtId="165" fontId="22" fillId="3" borderId="12" xfId="1" quotePrefix="1" applyNumberFormat="1" applyFont="1" applyFill="1" applyBorder="1" applyAlignment="1">
      <alignment horizontal="center" vertical="center"/>
    </xf>
    <xf numFmtId="165" fontId="22" fillId="3" borderId="12" xfId="1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8" fillId="4" borderId="0" xfId="0" applyFont="1" applyFill="1"/>
    <xf numFmtId="0" fontId="14" fillId="4" borderId="0" xfId="0" applyFont="1" applyFill="1" applyAlignment="1">
      <alignment horizontal="center"/>
    </xf>
    <xf numFmtId="0" fontId="1" fillId="4" borderId="0" xfId="9" applyFill="1" applyAlignment="1"/>
    <xf numFmtId="0" fontId="16" fillId="4" borderId="12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17" fillId="4" borderId="0" xfId="2" applyFill="1"/>
    <xf numFmtId="11" fontId="19" fillId="4" borderId="0" xfId="0" applyNumberFormat="1" applyFont="1" applyFill="1" applyAlignment="1">
      <alignment horizontal="right"/>
    </xf>
    <xf numFmtId="0" fontId="0" fillId="4" borderId="0" xfId="0" applyFill="1" applyAlignment="1">
      <alignment horizontal="left"/>
    </xf>
    <xf numFmtId="0" fontId="11" fillId="4" borderId="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167" fontId="9" fillId="4" borderId="3" xfId="1" applyNumberFormat="1" applyFill="1" applyBorder="1" applyAlignment="1">
      <alignment horizontal="center" vertical="center"/>
    </xf>
    <xf numFmtId="2" fontId="9" fillId="4" borderId="3" xfId="1" applyNumberForma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164" fontId="9" fillId="4" borderId="7" xfId="1" applyNumberFormat="1" applyFont="1" applyFill="1" applyBorder="1" applyAlignment="1">
      <alignment horizontal="center" vertical="center"/>
    </xf>
    <xf numFmtId="167" fontId="9" fillId="4" borderId="5" xfId="1" applyNumberFormat="1" applyFill="1" applyBorder="1" applyAlignment="1">
      <alignment horizontal="center" vertical="center"/>
    </xf>
    <xf numFmtId="2" fontId="9" fillId="4" borderId="5" xfId="1" applyNumberFormat="1" applyFill="1" applyBorder="1" applyAlignment="1">
      <alignment horizontal="center" vertical="center"/>
    </xf>
    <xf numFmtId="164" fontId="9" fillId="4" borderId="5" xfId="1" applyNumberFormat="1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0" fontId="9" fillId="4" borderId="0" xfId="1" applyFill="1" applyBorder="1" applyAlignment="1">
      <alignment horizontal="center" vertical="center"/>
    </xf>
    <xf numFmtId="167" fontId="9" fillId="4" borderId="1" xfId="1" applyNumberForma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64" fontId="9" fillId="4" borderId="1" xfId="1" applyNumberFormat="1" applyFill="1" applyBorder="1" applyAlignment="1">
      <alignment horizontal="center" vertical="center"/>
    </xf>
    <xf numFmtId="164" fontId="9" fillId="4" borderId="2" xfId="1" applyNumberFormat="1" applyFill="1" applyBorder="1" applyAlignment="1">
      <alignment horizontal="center" vertical="center"/>
    </xf>
    <xf numFmtId="0" fontId="9" fillId="4" borderId="0" xfId="1" applyFill="1" applyBorder="1" applyAlignment="1" applyProtection="1">
      <alignment horizontal="center" vertical="center"/>
      <protection locked="0" hidden="1"/>
    </xf>
    <xf numFmtId="0" fontId="9" fillId="4" borderId="0" xfId="1" applyFill="1" applyBorder="1" applyAlignment="1" applyProtection="1">
      <alignment horizontal="center" vertical="center"/>
      <protection hidden="1"/>
    </xf>
    <xf numFmtId="0" fontId="9" fillId="4" borderId="12" xfId="1" applyFill="1" applyBorder="1" applyAlignment="1">
      <alignment horizontal="center" vertical="center"/>
    </xf>
    <xf numFmtId="0" fontId="10" fillId="4" borderId="0" xfId="0" applyFont="1" applyFill="1" applyAlignment="1"/>
    <xf numFmtId="0" fontId="18" fillId="4" borderId="0" xfId="0" applyFont="1" applyFill="1" applyAlignment="1"/>
    <xf numFmtId="0" fontId="0" fillId="4" borderId="0" xfId="0" applyFill="1" applyAlignment="1"/>
    <xf numFmtId="0" fontId="13" fillId="4" borderId="0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11" fontId="9" fillId="4" borderId="0" xfId="1" applyNumberForma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11" fontId="0" fillId="4" borderId="0" xfId="0" applyNumberFormat="1" applyFill="1" applyBorder="1" applyAlignment="1">
      <alignment horizontal="center"/>
    </xf>
    <xf numFmtId="164" fontId="18" fillId="4" borderId="13" xfId="0" applyNumberFormat="1" applyFont="1" applyFill="1" applyBorder="1" applyAlignment="1">
      <alignment horizontal="center"/>
    </xf>
    <xf numFmtId="164" fontId="18" fillId="4" borderId="10" xfId="0" applyNumberFormat="1" applyFont="1" applyFill="1" applyBorder="1" applyAlignment="1">
      <alignment horizontal="center"/>
    </xf>
    <xf numFmtId="164" fontId="12" fillId="4" borderId="14" xfId="0" applyNumberFormat="1" applyFont="1" applyFill="1" applyBorder="1" applyAlignment="1">
      <alignment horizontal="center"/>
    </xf>
    <xf numFmtId="164" fontId="18" fillId="4" borderId="15" xfId="0" applyNumberFormat="1" applyFont="1" applyFill="1" applyBorder="1" applyAlignment="1">
      <alignment horizontal="center"/>
    </xf>
    <xf numFmtId="164" fontId="18" fillId="4" borderId="0" xfId="0" applyNumberFormat="1" applyFont="1" applyFill="1" applyBorder="1" applyAlignment="1">
      <alignment horizontal="center"/>
    </xf>
    <xf numFmtId="164" fontId="12" fillId="4" borderId="16" xfId="0" applyNumberFormat="1" applyFont="1" applyFill="1" applyBorder="1" applyAlignment="1">
      <alignment horizontal="center"/>
    </xf>
    <xf numFmtId="164" fontId="18" fillId="4" borderId="17" xfId="0" applyNumberFormat="1" applyFont="1" applyFill="1" applyBorder="1" applyAlignment="1">
      <alignment horizontal="center"/>
    </xf>
    <xf numFmtId="164" fontId="18" fillId="4" borderId="6" xfId="0" applyNumberFormat="1" applyFont="1" applyFill="1" applyBorder="1" applyAlignment="1">
      <alignment horizontal="center"/>
    </xf>
    <xf numFmtId="164" fontId="12" fillId="4" borderId="11" xfId="0" applyNumberFormat="1" applyFont="1" applyFill="1" applyBorder="1" applyAlignment="1">
      <alignment horizontal="center"/>
    </xf>
    <xf numFmtId="0" fontId="0" fillId="4" borderId="0" xfId="0" applyFill="1" applyBorder="1"/>
    <xf numFmtId="0" fontId="8" fillId="4" borderId="17" xfId="0" applyFont="1" applyFill="1" applyBorder="1" applyAlignment="1">
      <alignment horizontal="right"/>
    </xf>
    <xf numFmtId="11" fontId="9" fillId="4" borderId="11" xfId="0" applyNumberFormat="1" applyFont="1" applyFill="1" applyBorder="1" applyAlignment="1">
      <alignment horizontal="center"/>
    </xf>
    <xf numFmtId="0" fontId="8" fillId="4" borderId="0" xfId="0" applyFont="1" applyFill="1" applyBorder="1"/>
    <xf numFmtId="0" fontId="15" fillId="4" borderId="18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1" fontId="0" fillId="4" borderId="13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1" fontId="0" fillId="4" borderId="15" xfId="0" applyNumberFormat="1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0" fillId="4" borderId="12" xfId="0" applyFill="1" applyBorder="1" applyAlignment="1">
      <alignment horizontal="center"/>
    </xf>
    <xf numFmtId="0" fontId="15" fillId="7" borderId="12" xfId="0" applyFont="1" applyFill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/>
    </xf>
    <xf numFmtId="164" fontId="14" fillId="6" borderId="12" xfId="0" applyNumberFormat="1" applyFont="1" applyFill="1" applyBorder="1" applyAlignment="1">
      <alignment horizontal="center"/>
    </xf>
    <xf numFmtId="164" fontId="14" fillId="8" borderId="12" xfId="0" applyNumberFormat="1" applyFont="1" applyFill="1" applyBorder="1" applyAlignment="1">
      <alignment horizontal="center"/>
    </xf>
    <xf numFmtId="2" fontId="12" fillId="4" borderId="12" xfId="1" applyNumberFormat="1" applyFont="1" applyFill="1" applyBorder="1" applyAlignment="1">
      <alignment horizontal="center" vertical="center"/>
    </xf>
    <xf numFmtId="164" fontId="12" fillId="4" borderId="12" xfId="1" applyNumberFormat="1" applyFont="1" applyFill="1" applyBorder="1" applyAlignment="1">
      <alignment horizontal="center" vertical="center"/>
    </xf>
    <xf numFmtId="164" fontId="9" fillId="4" borderId="12" xfId="1" applyNumberFormat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left"/>
    </xf>
    <xf numFmtId="0" fontId="23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166" fontId="8" fillId="4" borderId="12" xfId="0" applyNumberFormat="1" applyFont="1" applyFill="1" applyBorder="1" applyAlignment="1">
      <alignment horizontal="center"/>
    </xf>
    <xf numFmtId="11" fontId="24" fillId="5" borderId="12" xfId="0" applyNumberFormat="1" applyFont="1" applyFill="1" applyBorder="1" applyAlignment="1">
      <alignment horizontal="center"/>
    </xf>
    <xf numFmtId="11" fontId="24" fillId="8" borderId="12" xfId="0" applyNumberFormat="1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center"/>
    </xf>
    <xf numFmtId="11" fontId="0" fillId="4" borderId="22" xfId="0" applyNumberFormat="1" applyFill="1" applyBorder="1" applyAlignment="1">
      <alignment horizontal="center"/>
    </xf>
    <xf numFmtId="0" fontId="15" fillId="4" borderId="15" xfId="0" applyFont="1" applyFill="1" applyBorder="1" applyAlignment="1">
      <alignment horizontal="right"/>
    </xf>
    <xf numFmtId="0" fontId="9" fillId="4" borderId="8" xfId="1" applyFill="1" applyBorder="1" applyAlignment="1">
      <alignment horizontal="center" vertical="center" wrapText="1"/>
    </xf>
    <xf numFmtId="11" fontId="26" fillId="8" borderId="0" xfId="0" applyNumberFormat="1" applyFont="1" applyFill="1"/>
    <xf numFmtId="0" fontId="27" fillId="4" borderId="0" xfId="0" applyFont="1" applyFill="1"/>
    <xf numFmtId="0" fontId="9" fillId="4" borderId="21" xfId="1" applyFill="1" applyBorder="1" applyAlignment="1">
      <alignment horizontal="center" vertical="center" wrapText="1"/>
    </xf>
    <xf numFmtId="11" fontId="26" fillId="9" borderId="0" xfId="0" applyNumberFormat="1" applyFont="1" applyFill="1"/>
    <xf numFmtId="0" fontId="15" fillId="4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11" fontId="0" fillId="4" borderId="23" xfId="0" applyNumberFormat="1" applyFill="1" applyBorder="1" applyAlignment="1">
      <alignment horizontal="center"/>
    </xf>
    <xf numFmtId="0" fontId="28" fillId="4" borderId="12" xfId="0" applyFont="1" applyFill="1" applyBorder="1" applyAlignment="1">
      <alignment horizontal="left"/>
    </xf>
    <xf numFmtId="0" fontId="0" fillId="4" borderId="15" xfId="0" applyFill="1" applyBorder="1"/>
    <xf numFmtId="0" fontId="9" fillId="4" borderId="4" xfId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9" fillId="4" borderId="0" xfId="1" quotePrefix="1" applyFill="1" applyBorder="1" applyAlignment="1">
      <alignment horizontal="center" vertical="center"/>
    </xf>
    <xf numFmtId="0" fontId="9" fillId="4" borderId="16" xfId="1" quotePrefix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29" fillId="4" borderId="19" xfId="1" applyFont="1" applyFill="1" applyBorder="1" applyAlignment="1">
      <alignment horizontal="center" vertical="center"/>
    </xf>
  </cellXfs>
  <cellStyles count="10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Normal 8" xfId="8" xr:uid="{00000000-0005-0000-0000-000007000000}"/>
    <cellStyle name="Normal 9" xfId="9" xr:uid="{00000000-0005-0000-0000-000008000000}"/>
    <cellStyle name="Normal_fr taq IP AAV_modifv2" xfId="1" xr:uid="{00000000-0005-0000-0000-000009000000}"/>
  </cellStyles>
  <dxfs count="0"/>
  <tableStyles count="0" defaultTableStyle="TableStyleMedium9" defaultPivotStyle="PivotStyleLight16"/>
  <colors>
    <mruColors>
      <color rgb="FFFDF3A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022235856881526"/>
          <c:y val="0.1753954650191116"/>
          <c:w val="0.73143038938314531"/>
          <c:h val="0.53006540216966136"/>
        </c:manualLayout>
      </c:layout>
      <c:scatterChart>
        <c:scatterStyle val="smooth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3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3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3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3">
                    <a:shade val="58000"/>
                  </a:schemeClr>
                </a:solidFill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26414425469543579"/>
                  <c:y val="-3.419367481209358E-2"/>
                </c:manualLayout>
              </c:layout>
              <c:numFmt formatCode="General" sourceLinked="0"/>
              <c:spPr>
                <a:solidFill>
                  <a:schemeClr val="lt1"/>
                </a:solidFill>
                <a:ln w="12700" cap="flat" cmpd="sng" algn="ctr">
                  <a:solidFill>
                    <a:schemeClr val="accent3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'Titration results'!$A$72:$A$78</c:f>
              <c:numCache>
                <c:formatCode>0E+00</c:formatCode>
                <c:ptCount val="7"/>
                <c:pt idx="0">
                  <c:v>50000000</c:v>
                </c:pt>
                <c:pt idx="1">
                  <c:v>5000000</c:v>
                </c:pt>
                <c:pt idx="2">
                  <c:v>500000</c:v>
                </c:pt>
                <c:pt idx="3">
                  <c:v>50000</c:v>
                </c:pt>
                <c:pt idx="4">
                  <c:v>5000</c:v>
                </c:pt>
                <c:pt idx="5">
                  <c:v>500</c:v>
                </c:pt>
                <c:pt idx="6">
                  <c:v>50</c:v>
                </c:pt>
              </c:numCache>
            </c:numRef>
          </c:xVal>
          <c:yVal>
            <c:numRef>
              <c:f>'Titration results'!$F$72:$F$78</c:f>
              <c:numCache>
                <c:formatCode>#,#00</c:formatCode>
                <c:ptCount val="7"/>
                <c:pt idx="0" formatCode="0.00">
                  <c:v>11.333333333333334</c:v>
                </c:pt>
                <c:pt idx="1">
                  <c:v>14.199999999999998</c:v>
                </c:pt>
                <c:pt idx="2">
                  <c:v>17.5</c:v>
                </c:pt>
                <c:pt idx="3">
                  <c:v>21.133333333333329</c:v>
                </c:pt>
                <c:pt idx="4">
                  <c:v>24.3</c:v>
                </c:pt>
                <c:pt idx="5">
                  <c:v>27.8</c:v>
                </c:pt>
                <c:pt idx="6">
                  <c:v>30.833333333333332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62-43BE-B75F-EDDDFCFF17F2}"/>
            </c:ext>
          </c:extLst>
        </c:ser>
        <c:ser>
          <c:idx val="3"/>
          <c:order val="1"/>
          <c:spPr>
            <a:ln w="9525" cap="rnd">
              <a:solidFill>
                <a:schemeClr val="accent3">
                  <a:tint val="58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3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3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3">
                    <a:tint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'Titration results'!#REF!</c:f>
            </c:numRef>
          </c:xVal>
          <c:yVal>
            <c:numRef>
              <c:f>'Titration results'!#REF!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62-43BE-B75F-EDDDFCFF1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82685312"/>
        <c:axId val="-782683136"/>
      </c:scatterChart>
      <c:valAx>
        <c:axId val="-78268531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Copy number</a:t>
                </a:r>
              </a:p>
            </c:rich>
          </c:tx>
          <c:layout>
            <c:manualLayout>
              <c:xMode val="edge"/>
              <c:yMode val="edge"/>
              <c:x val="0.4255695310813421"/>
              <c:y val="0.88991660866738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2683136"/>
        <c:crosses val="autoZero"/>
        <c:crossBetween val="midCat"/>
        <c:majorUnit val="10"/>
      </c:valAx>
      <c:valAx>
        <c:axId val="-782683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Ct mean</a:t>
                </a:r>
              </a:p>
            </c:rich>
          </c:tx>
          <c:layout>
            <c:manualLayout>
              <c:xMode val="edge"/>
              <c:yMode val="edge"/>
              <c:x val="3.1313131313131314E-2"/>
              <c:y val="0.29297371525017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2685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 alignWithMargins="0"/>
    <c:pageMargins b="0.17" l="0.14000000000000001" r="0.39370078740157488" t="0.18000000000000005" header="0.4921259845000005" footer="0.492125984500000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62753</xdr:rowOff>
    </xdr:from>
    <xdr:to>
      <xdr:col>6</xdr:col>
      <xdr:colOff>25399</xdr:colOff>
      <xdr:row>98</xdr:row>
      <xdr:rowOff>135965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amba_eugene/qualite/Documents%20and%20Settings/kobrine/Local%20Settings/Temporary%20Internet%20Files/OLK7D/CQ_TeamVecteurs/tranfert-technologie%20AAV/CR/CQ_TeamVecteurs/tranfert-technologie%20AAV/CR/fr%20taq%20IP%20AAV_modif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7"/>
  <sheetViews>
    <sheetView tabSelected="1" view="pageBreakPreview" topLeftCell="A99" zoomScale="50" zoomScaleNormal="136" zoomScaleSheetLayoutView="130" zoomScalePageLayoutView="116" workbookViewId="0">
      <selection activeCell="G94" sqref="G94"/>
    </sheetView>
  </sheetViews>
  <sheetFormatPr baseColWidth="10" defaultColWidth="11.5" defaultRowHeight="13"/>
  <cols>
    <col min="1" max="1" width="11.5" style="10" customWidth="1"/>
    <col min="2" max="2" width="11.5" style="10"/>
    <col min="3" max="3" width="10.5" style="72" customWidth="1"/>
    <col min="4" max="4" width="9.83203125" style="9" customWidth="1"/>
    <col min="5" max="6" width="11.5" style="9"/>
    <col min="7" max="7" width="9.83203125" style="9" customWidth="1"/>
    <col min="8" max="10" width="11.5" style="9"/>
    <col min="11" max="11" width="11.5" style="9" customWidth="1"/>
    <col min="12" max="12" width="15.5" style="9" customWidth="1"/>
    <col min="13" max="16384" width="11.5" style="9"/>
  </cols>
  <sheetData>
    <row r="1" spans="1:7">
      <c r="A1" s="96" t="s">
        <v>123</v>
      </c>
    </row>
    <row r="2" spans="1:7">
      <c r="A2" s="6" t="s">
        <v>130</v>
      </c>
      <c r="B2" s="97"/>
      <c r="C2" s="98"/>
      <c r="D2" s="1"/>
      <c r="E2" s="1"/>
      <c r="F2" s="1"/>
    </row>
    <row r="3" spans="1:7">
      <c r="A3" s="74" t="s">
        <v>14</v>
      </c>
      <c r="B3" s="74" t="s">
        <v>14</v>
      </c>
      <c r="C3" s="74" t="s">
        <v>119</v>
      </c>
      <c r="E3" s="74" t="s">
        <v>14</v>
      </c>
      <c r="F3" s="74" t="s">
        <v>14</v>
      </c>
      <c r="G3" s="74" t="s">
        <v>119</v>
      </c>
    </row>
    <row r="4" spans="1:7">
      <c r="A4" s="73">
        <v>1</v>
      </c>
      <c r="B4" s="73" t="s">
        <v>15</v>
      </c>
      <c r="C4" s="75">
        <v>11.2</v>
      </c>
      <c r="E4" s="73">
        <v>51</v>
      </c>
      <c r="F4" s="73" t="s">
        <v>65</v>
      </c>
      <c r="G4" s="75">
        <v>24.3</v>
      </c>
    </row>
    <row r="5" spans="1:7">
      <c r="A5" s="73">
        <v>2</v>
      </c>
      <c r="B5" s="73" t="s">
        <v>16</v>
      </c>
      <c r="C5" s="75">
        <v>11.5</v>
      </c>
      <c r="E5" s="73">
        <v>52</v>
      </c>
      <c r="F5" s="73" t="s">
        <v>66</v>
      </c>
      <c r="G5" s="75">
        <v>15.1</v>
      </c>
    </row>
    <row r="6" spans="1:7">
      <c r="A6" s="73">
        <v>3</v>
      </c>
      <c r="B6" s="73" t="s">
        <v>17</v>
      </c>
      <c r="C6" s="75">
        <v>11.3</v>
      </c>
      <c r="E6" s="73">
        <v>53</v>
      </c>
      <c r="F6" s="73" t="s">
        <v>67</v>
      </c>
      <c r="G6" s="75">
        <v>14.9</v>
      </c>
    </row>
    <row r="7" spans="1:7">
      <c r="A7" s="73">
        <v>4</v>
      </c>
      <c r="B7" s="73" t="s">
        <v>18</v>
      </c>
      <c r="C7" s="75">
        <v>10.1</v>
      </c>
      <c r="E7" s="73">
        <v>54</v>
      </c>
      <c r="F7" s="73" t="s">
        <v>68</v>
      </c>
      <c r="G7" s="75">
        <v>14.8</v>
      </c>
    </row>
    <row r="8" spans="1:7">
      <c r="A8" s="73">
        <v>5</v>
      </c>
      <c r="B8" s="73" t="s">
        <v>19</v>
      </c>
      <c r="C8" s="75">
        <v>10.5</v>
      </c>
      <c r="E8" s="73">
        <v>55</v>
      </c>
      <c r="F8" s="73" t="s">
        <v>69</v>
      </c>
      <c r="G8" s="75"/>
    </row>
    <row r="9" spans="1:7">
      <c r="A9" s="73">
        <v>6</v>
      </c>
      <c r="B9" s="73" t="s">
        <v>20</v>
      </c>
      <c r="C9" s="75">
        <v>10.6</v>
      </c>
      <c r="E9" s="73">
        <v>56</v>
      </c>
      <c r="F9" s="73" t="s">
        <v>70</v>
      </c>
      <c r="G9" s="75"/>
    </row>
    <row r="10" spans="1:7">
      <c r="A10" s="73">
        <v>7</v>
      </c>
      <c r="B10" s="73" t="s">
        <v>21</v>
      </c>
      <c r="C10" s="75"/>
      <c r="E10" s="73">
        <v>57</v>
      </c>
      <c r="F10" s="73" t="s">
        <v>71</v>
      </c>
      <c r="G10" s="75"/>
    </row>
    <row r="11" spans="1:7">
      <c r="A11" s="73">
        <v>8</v>
      </c>
      <c r="B11" s="73" t="s">
        <v>22</v>
      </c>
      <c r="C11" s="75"/>
      <c r="E11" s="73">
        <v>58</v>
      </c>
      <c r="F11" s="73" t="s">
        <v>72</v>
      </c>
      <c r="G11" s="75"/>
    </row>
    <row r="12" spans="1:7">
      <c r="A12" s="73">
        <v>9</v>
      </c>
      <c r="B12" s="73" t="s">
        <v>23</v>
      </c>
      <c r="C12" s="75"/>
      <c r="E12" s="73">
        <v>59</v>
      </c>
      <c r="F12" s="73" t="s">
        <v>73</v>
      </c>
      <c r="G12" s="75"/>
    </row>
    <row r="13" spans="1:7">
      <c r="A13" s="73">
        <v>10</v>
      </c>
      <c r="B13" s="73" t="s">
        <v>24</v>
      </c>
      <c r="C13" s="75"/>
      <c r="E13" s="73">
        <v>60</v>
      </c>
      <c r="F13" s="73" t="s">
        <v>74</v>
      </c>
      <c r="G13" s="75"/>
    </row>
    <row r="14" spans="1:7">
      <c r="A14" s="73">
        <v>11</v>
      </c>
      <c r="B14" s="73" t="s">
        <v>25</v>
      </c>
      <c r="C14" s="75"/>
      <c r="E14" s="73">
        <v>61</v>
      </c>
      <c r="F14" s="73" t="s">
        <v>75</v>
      </c>
      <c r="G14" s="75">
        <v>27.5</v>
      </c>
    </row>
    <row r="15" spans="1:7">
      <c r="A15" s="73">
        <v>12</v>
      </c>
      <c r="B15" s="73" t="s">
        <v>26</v>
      </c>
      <c r="C15" s="75"/>
      <c r="E15" s="73">
        <v>62</v>
      </c>
      <c r="F15" s="73" t="s">
        <v>76</v>
      </c>
      <c r="G15" s="75">
        <v>27.9</v>
      </c>
    </row>
    <row r="16" spans="1:7">
      <c r="A16" s="73">
        <v>13</v>
      </c>
      <c r="B16" s="73" t="s">
        <v>27</v>
      </c>
      <c r="C16" s="75">
        <v>14.1</v>
      </c>
      <c r="E16" s="73">
        <v>63</v>
      </c>
      <c r="F16" s="73" t="s">
        <v>77</v>
      </c>
      <c r="G16" s="75">
        <v>28</v>
      </c>
    </row>
    <row r="17" spans="1:7">
      <c r="A17" s="73">
        <v>14</v>
      </c>
      <c r="B17" s="73" t="s">
        <v>28</v>
      </c>
      <c r="C17" s="75">
        <v>14.2</v>
      </c>
      <c r="E17" s="73">
        <v>64</v>
      </c>
      <c r="F17" s="73" t="s">
        <v>78</v>
      </c>
      <c r="G17" s="75">
        <v>17.8</v>
      </c>
    </row>
    <row r="18" spans="1:7">
      <c r="A18" s="73">
        <v>15</v>
      </c>
      <c r="B18" s="73" t="s">
        <v>29</v>
      </c>
      <c r="C18" s="75">
        <v>14.3</v>
      </c>
      <c r="E18" s="73">
        <v>65</v>
      </c>
      <c r="F18" s="73" t="s">
        <v>79</v>
      </c>
      <c r="G18" s="75">
        <v>17.8</v>
      </c>
    </row>
    <row r="19" spans="1:7">
      <c r="A19" s="73">
        <v>16</v>
      </c>
      <c r="B19" s="73" t="s">
        <v>30</v>
      </c>
      <c r="C19" s="75">
        <v>13.7</v>
      </c>
      <c r="E19" s="73">
        <v>66</v>
      </c>
      <c r="F19" s="73" t="s">
        <v>80</v>
      </c>
      <c r="G19" s="75">
        <v>17.8</v>
      </c>
    </row>
    <row r="20" spans="1:7">
      <c r="A20" s="73">
        <v>17</v>
      </c>
      <c r="B20" s="73" t="s">
        <v>31</v>
      </c>
      <c r="C20" s="75">
        <v>14.4</v>
      </c>
      <c r="E20" s="73">
        <v>67</v>
      </c>
      <c r="F20" s="73" t="s">
        <v>81</v>
      </c>
      <c r="G20" s="75"/>
    </row>
    <row r="21" spans="1:7">
      <c r="A21" s="73">
        <v>18</v>
      </c>
      <c r="B21" s="73" t="s">
        <v>32</v>
      </c>
      <c r="C21" s="75">
        <v>14.2</v>
      </c>
      <c r="E21" s="73">
        <v>68</v>
      </c>
      <c r="F21" s="73" t="s">
        <v>82</v>
      </c>
      <c r="G21" s="75"/>
    </row>
    <row r="22" spans="1:7">
      <c r="A22" s="73">
        <v>19</v>
      </c>
      <c r="B22" s="73" t="s">
        <v>33</v>
      </c>
      <c r="C22" s="75"/>
      <c r="E22" s="73">
        <v>69</v>
      </c>
      <c r="F22" s="73" t="s">
        <v>83</v>
      </c>
      <c r="G22" s="75"/>
    </row>
    <row r="23" spans="1:7">
      <c r="A23" s="73">
        <v>20</v>
      </c>
      <c r="B23" s="73" t="s">
        <v>34</v>
      </c>
      <c r="C23" s="75"/>
      <c r="E23" s="73">
        <v>70</v>
      </c>
      <c r="F23" s="73" t="s">
        <v>84</v>
      </c>
      <c r="G23" s="75"/>
    </row>
    <row r="24" spans="1:7">
      <c r="A24" s="73">
        <v>21</v>
      </c>
      <c r="B24" s="73" t="s">
        <v>35</v>
      </c>
      <c r="C24" s="75"/>
      <c r="E24" s="73">
        <v>71</v>
      </c>
      <c r="F24" s="73" t="s">
        <v>85</v>
      </c>
      <c r="G24" s="75"/>
    </row>
    <row r="25" spans="1:7">
      <c r="A25" s="73">
        <v>22</v>
      </c>
      <c r="B25" s="73" t="s">
        <v>36</v>
      </c>
      <c r="C25" s="75"/>
      <c r="E25" s="73">
        <v>72</v>
      </c>
      <c r="F25" s="73" t="s">
        <v>86</v>
      </c>
      <c r="G25" s="75"/>
    </row>
    <row r="26" spans="1:7">
      <c r="A26" s="73">
        <v>23</v>
      </c>
      <c r="B26" s="73" t="s">
        <v>37</v>
      </c>
      <c r="C26" s="75"/>
      <c r="E26" s="73">
        <v>73</v>
      </c>
      <c r="F26" s="73" t="s">
        <v>87</v>
      </c>
      <c r="G26" s="75">
        <v>30.8</v>
      </c>
    </row>
    <row r="27" spans="1:7">
      <c r="A27" s="73">
        <v>24</v>
      </c>
      <c r="B27" s="73" t="s">
        <v>38</v>
      </c>
      <c r="C27" s="75"/>
      <c r="E27" s="73">
        <v>74</v>
      </c>
      <c r="F27" s="73" t="s">
        <v>88</v>
      </c>
      <c r="G27" s="75">
        <v>31</v>
      </c>
    </row>
    <row r="28" spans="1:7">
      <c r="A28" s="73">
        <v>25</v>
      </c>
      <c r="B28" s="73" t="s">
        <v>39</v>
      </c>
      <c r="C28" s="75">
        <v>17.5</v>
      </c>
      <c r="E28" s="73">
        <v>75</v>
      </c>
      <c r="F28" s="73" t="s">
        <v>89</v>
      </c>
      <c r="G28" s="75">
        <v>30.7</v>
      </c>
    </row>
    <row r="29" spans="1:7">
      <c r="A29" s="73">
        <v>26</v>
      </c>
      <c r="B29" s="73" t="s">
        <v>40</v>
      </c>
      <c r="C29" s="75">
        <v>17.600000000000001</v>
      </c>
      <c r="E29" s="73">
        <v>76</v>
      </c>
      <c r="F29" s="73" t="s">
        <v>90</v>
      </c>
      <c r="G29" s="75"/>
    </row>
    <row r="30" spans="1:7">
      <c r="A30" s="73">
        <v>27</v>
      </c>
      <c r="B30" s="73" t="s">
        <v>41</v>
      </c>
      <c r="C30" s="75">
        <v>17.399999999999999</v>
      </c>
      <c r="E30" s="73">
        <v>77</v>
      </c>
      <c r="F30" s="73" t="s">
        <v>91</v>
      </c>
      <c r="G30" s="75"/>
    </row>
    <row r="31" spans="1:7">
      <c r="A31" s="73">
        <v>28</v>
      </c>
      <c r="B31" s="73" t="s">
        <v>42</v>
      </c>
      <c r="C31" s="75">
        <v>17.5</v>
      </c>
      <c r="E31" s="73">
        <v>78</v>
      </c>
      <c r="F31" s="73" t="s">
        <v>92</v>
      </c>
      <c r="G31" s="75"/>
    </row>
    <row r="32" spans="1:7">
      <c r="A32" s="73">
        <v>29</v>
      </c>
      <c r="B32" s="73" t="s">
        <v>43</v>
      </c>
      <c r="C32" s="75">
        <v>17.3</v>
      </c>
      <c r="E32" s="73">
        <v>79</v>
      </c>
      <c r="F32" s="73" t="s">
        <v>93</v>
      </c>
      <c r="G32" s="75"/>
    </row>
    <row r="33" spans="1:7">
      <c r="A33" s="73">
        <v>30</v>
      </c>
      <c r="B33" s="73" t="s">
        <v>44</v>
      </c>
      <c r="C33" s="75">
        <v>17.399999999999999</v>
      </c>
      <c r="E33" s="73">
        <v>80</v>
      </c>
      <c r="F33" s="73" t="s">
        <v>94</v>
      </c>
      <c r="G33" s="75"/>
    </row>
    <row r="34" spans="1:7">
      <c r="A34" s="73">
        <v>31</v>
      </c>
      <c r="B34" s="73" t="s">
        <v>45</v>
      </c>
      <c r="C34" s="75"/>
      <c r="E34" s="73">
        <v>81</v>
      </c>
      <c r="F34" s="73" t="s">
        <v>95</v>
      </c>
      <c r="G34" s="75"/>
    </row>
    <row r="35" spans="1:7">
      <c r="A35" s="73">
        <v>32</v>
      </c>
      <c r="B35" s="73" t="s">
        <v>46</v>
      </c>
      <c r="C35" s="75"/>
      <c r="E35" s="73">
        <v>82</v>
      </c>
      <c r="F35" s="73" t="s">
        <v>96</v>
      </c>
      <c r="G35" s="75"/>
    </row>
    <row r="36" spans="1:7">
      <c r="A36" s="73">
        <v>33</v>
      </c>
      <c r="B36" s="73" t="s">
        <v>47</v>
      </c>
      <c r="C36" s="75"/>
      <c r="E36" s="73">
        <v>83</v>
      </c>
      <c r="F36" s="73" t="s">
        <v>97</v>
      </c>
      <c r="G36" s="75"/>
    </row>
    <row r="37" spans="1:7">
      <c r="A37" s="73">
        <v>34</v>
      </c>
      <c r="B37" s="73" t="s">
        <v>48</v>
      </c>
      <c r="C37" s="75"/>
      <c r="E37" s="73">
        <v>84</v>
      </c>
      <c r="F37" s="73" t="s">
        <v>98</v>
      </c>
      <c r="G37" s="75"/>
    </row>
    <row r="38" spans="1:7">
      <c r="A38" s="73">
        <v>35</v>
      </c>
      <c r="B38" s="73" t="s">
        <v>49</v>
      </c>
      <c r="C38" s="75"/>
      <c r="E38" s="73">
        <v>85</v>
      </c>
      <c r="F38" s="73" t="s">
        <v>99</v>
      </c>
      <c r="G38" s="75">
        <v>35.6</v>
      </c>
    </row>
    <row r="39" spans="1:7">
      <c r="A39" s="73">
        <v>36</v>
      </c>
      <c r="B39" s="73" t="s">
        <v>50</v>
      </c>
      <c r="C39" s="75"/>
      <c r="E39" s="73">
        <v>86</v>
      </c>
      <c r="F39" s="73" t="s">
        <v>100</v>
      </c>
      <c r="G39" s="75">
        <v>35.700000000000003</v>
      </c>
    </row>
    <row r="40" spans="1:7">
      <c r="A40" s="73">
        <v>37</v>
      </c>
      <c r="B40" s="73" t="s">
        <v>51</v>
      </c>
      <c r="C40" s="75">
        <v>20.9</v>
      </c>
      <c r="E40" s="73">
        <v>87</v>
      </c>
      <c r="F40" s="73" t="s">
        <v>101</v>
      </c>
      <c r="G40" s="75">
        <v>36.1</v>
      </c>
    </row>
    <row r="41" spans="1:7">
      <c r="A41" s="73">
        <v>38</v>
      </c>
      <c r="B41" s="73" t="s">
        <v>52</v>
      </c>
      <c r="C41" s="75">
        <v>21.2</v>
      </c>
      <c r="E41" s="73">
        <v>88</v>
      </c>
      <c r="F41" s="73" t="s">
        <v>102</v>
      </c>
      <c r="G41" s="75"/>
    </row>
    <row r="42" spans="1:7">
      <c r="A42" s="73">
        <v>39</v>
      </c>
      <c r="B42" s="73" t="s">
        <v>53</v>
      </c>
      <c r="C42" s="75">
        <v>21.3</v>
      </c>
      <c r="E42" s="73">
        <v>89</v>
      </c>
      <c r="F42" s="73" t="s">
        <v>103</v>
      </c>
      <c r="G42" s="75"/>
    </row>
    <row r="43" spans="1:7">
      <c r="A43" s="73">
        <v>40</v>
      </c>
      <c r="B43" s="73" t="s">
        <v>54</v>
      </c>
      <c r="C43" s="75">
        <v>11.5</v>
      </c>
      <c r="E43" s="73">
        <v>90</v>
      </c>
      <c r="F43" s="73" t="s">
        <v>104</v>
      </c>
      <c r="G43" s="75"/>
    </row>
    <row r="44" spans="1:7">
      <c r="A44" s="73">
        <v>41</v>
      </c>
      <c r="B44" s="73" t="s">
        <v>55</v>
      </c>
      <c r="C44" s="75">
        <v>11.9</v>
      </c>
      <c r="E44" s="73">
        <v>91</v>
      </c>
      <c r="F44" s="73" t="s">
        <v>105</v>
      </c>
      <c r="G44" s="75"/>
    </row>
    <row r="45" spans="1:7">
      <c r="A45" s="73">
        <v>42</v>
      </c>
      <c r="B45" s="73" t="s">
        <v>56</v>
      </c>
      <c r="C45" s="75">
        <v>11.8</v>
      </c>
      <c r="E45" s="73">
        <v>92</v>
      </c>
      <c r="F45" s="73" t="s">
        <v>106</v>
      </c>
      <c r="G45" s="75"/>
    </row>
    <row r="46" spans="1:7">
      <c r="A46" s="73">
        <v>43</v>
      </c>
      <c r="B46" s="73" t="s">
        <v>57</v>
      </c>
      <c r="C46" s="75"/>
      <c r="E46" s="73">
        <v>93</v>
      </c>
      <c r="F46" s="73" t="s">
        <v>107</v>
      </c>
      <c r="G46" s="75"/>
    </row>
    <row r="47" spans="1:7">
      <c r="A47" s="73">
        <v>44</v>
      </c>
      <c r="B47" s="73" t="s">
        <v>58</v>
      </c>
      <c r="C47" s="75"/>
      <c r="E47" s="73">
        <v>94</v>
      </c>
      <c r="F47" s="73" t="s">
        <v>108</v>
      </c>
      <c r="G47" s="75"/>
    </row>
    <row r="48" spans="1:7">
      <c r="A48" s="73">
        <v>45</v>
      </c>
      <c r="B48" s="73" t="s">
        <v>59</v>
      </c>
      <c r="C48" s="75"/>
      <c r="E48" s="73">
        <v>95</v>
      </c>
      <c r="F48" s="73" t="s">
        <v>109</v>
      </c>
      <c r="G48" s="75"/>
    </row>
    <row r="49" spans="1:7">
      <c r="A49" s="73">
        <v>46</v>
      </c>
      <c r="B49" s="73" t="s">
        <v>60</v>
      </c>
      <c r="C49" s="75"/>
      <c r="E49" s="73">
        <v>96</v>
      </c>
      <c r="F49" s="73" t="s">
        <v>110</v>
      </c>
      <c r="G49" s="75"/>
    </row>
    <row r="50" spans="1:7">
      <c r="A50" s="73">
        <v>47</v>
      </c>
      <c r="B50" s="73" t="s">
        <v>61</v>
      </c>
      <c r="C50" s="75"/>
      <c r="E50" s="10"/>
      <c r="F50" s="10"/>
      <c r="G50" s="11"/>
    </row>
    <row r="51" spans="1:7">
      <c r="A51" s="73">
        <v>48</v>
      </c>
      <c r="B51" s="73" t="s">
        <v>62</v>
      </c>
      <c r="C51" s="75"/>
    </row>
    <row r="52" spans="1:7">
      <c r="A52" s="73">
        <v>49</v>
      </c>
      <c r="B52" s="73" t="s">
        <v>63</v>
      </c>
      <c r="C52" s="75">
        <v>24.5</v>
      </c>
    </row>
    <row r="53" spans="1:7">
      <c r="A53" s="73">
        <v>50</v>
      </c>
      <c r="B53" s="73" t="s">
        <v>64</v>
      </c>
      <c r="C53" s="75">
        <v>24.1</v>
      </c>
    </row>
    <row r="54" spans="1:7">
      <c r="A54" s="96" t="s">
        <v>128</v>
      </c>
    </row>
    <row r="55" spans="1:7">
      <c r="A55" s="9"/>
      <c r="B55" s="9"/>
      <c r="C55" s="9"/>
      <c r="E55" s="93"/>
    </row>
    <row r="56" spans="1:7" ht="16">
      <c r="A56" s="12" t="s">
        <v>131</v>
      </c>
      <c r="B56" s="13"/>
      <c r="C56" s="13"/>
      <c r="D56" s="14"/>
      <c r="E56" s="14"/>
      <c r="F56" s="14"/>
      <c r="G56" s="14"/>
    </row>
    <row r="57" spans="1:7" ht="16">
      <c r="A57" s="12"/>
      <c r="B57" s="13"/>
      <c r="C57" s="13"/>
      <c r="D57" s="14"/>
      <c r="E57" s="14"/>
      <c r="F57" s="14"/>
      <c r="G57" s="14"/>
    </row>
    <row r="58" spans="1:7" ht="16">
      <c r="A58" s="13"/>
      <c r="B58" s="15">
        <v>1</v>
      </c>
      <c r="C58" s="15">
        <v>2</v>
      </c>
      <c r="D58" s="15">
        <v>3</v>
      </c>
      <c r="E58" s="15">
        <v>4</v>
      </c>
      <c r="F58" s="15">
        <v>5</v>
      </c>
      <c r="G58" s="15">
        <v>6</v>
      </c>
    </row>
    <row r="59" spans="1:7" ht="16">
      <c r="A59" s="15" t="s">
        <v>5</v>
      </c>
      <c r="B59" s="76">
        <f>C4</f>
        <v>11.2</v>
      </c>
      <c r="C59" s="76">
        <f>C5</f>
        <v>11.5</v>
      </c>
      <c r="D59" s="76">
        <f>C6</f>
        <v>11.3</v>
      </c>
      <c r="E59" s="4">
        <f>C7</f>
        <v>10.1</v>
      </c>
      <c r="F59" s="4">
        <f>C8</f>
        <v>10.5</v>
      </c>
      <c r="G59" s="4">
        <f>C9</f>
        <v>10.6</v>
      </c>
    </row>
    <row r="60" spans="1:7" ht="16">
      <c r="A60" s="15" t="s">
        <v>6</v>
      </c>
      <c r="B60" s="76">
        <f>C16</f>
        <v>14.1</v>
      </c>
      <c r="C60" s="76">
        <f>C17</f>
        <v>14.2</v>
      </c>
      <c r="D60" s="76">
        <f>C18</f>
        <v>14.3</v>
      </c>
      <c r="E60" s="4">
        <f>C19</f>
        <v>13.7</v>
      </c>
      <c r="F60" s="4">
        <f>C$20</f>
        <v>14.4</v>
      </c>
      <c r="G60" s="4">
        <f>C$21</f>
        <v>14.2</v>
      </c>
    </row>
    <row r="61" spans="1:7" ht="16">
      <c r="A61" s="15" t="s">
        <v>7</v>
      </c>
      <c r="B61" s="76">
        <f>$C28</f>
        <v>17.5</v>
      </c>
      <c r="C61" s="76">
        <f>$C29</f>
        <v>17.600000000000001</v>
      </c>
      <c r="D61" s="76">
        <f>$C30</f>
        <v>17.399999999999999</v>
      </c>
      <c r="E61" s="4">
        <f>$C31</f>
        <v>17.5</v>
      </c>
      <c r="F61" s="4">
        <f>$C32</f>
        <v>17.3</v>
      </c>
      <c r="G61" s="4">
        <f>$C33</f>
        <v>17.399999999999999</v>
      </c>
    </row>
    <row r="62" spans="1:7" ht="16">
      <c r="A62" s="15" t="s">
        <v>8</v>
      </c>
      <c r="B62" s="76">
        <f>$C40</f>
        <v>20.9</v>
      </c>
      <c r="C62" s="76">
        <f>C41</f>
        <v>21.2</v>
      </c>
      <c r="D62" s="76">
        <f>C42</f>
        <v>21.3</v>
      </c>
      <c r="E62" s="77">
        <f>C43</f>
        <v>11.5</v>
      </c>
      <c r="F62" s="77">
        <f>C44</f>
        <v>11.9</v>
      </c>
      <c r="G62" s="77">
        <f>C45</f>
        <v>11.8</v>
      </c>
    </row>
    <row r="63" spans="1:7" ht="16">
      <c r="A63" s="15" t="s">
        <v>9</v>
      </c>
      <c r="B63" s="76">
        <f>C52</f>
        <v>24.5</v>
      </c>
      <c r="C63" s="76">
        <f>C53</f>
        <v>24.1</v>
      </c>
      <c r="D63" s="76">
        <f>G4</f>
        <v>24.3</v>
      </c>
      <c r="E63" s="77">
        <f>G5</f>
        <v>15.1</v>
      </c>
      <c r="F63" s="77">
        <f>G6</f>
        <v>14.9</v>
      </c>
      <c r="G63" s="77">
        <f>G7</f>
        <v>14.8</v>
      </c>
    </row>
    <row r="64" spans="1:7" ht="16">
      <c r="A64" s="15" t="s">
        <v>10</v>
      </c>
      <c r="B64" s="76">
        <f>$G14</f>
        <v>27.5</v>
      </c>
      <c r="C64" s="76">
        <f>G15</f>
        <v>27.9</v>
      </c>
      <c r="D64" s="76">
        <f>G16</f>
        <v>28</v>
      </c>
      <c r="E64" s="77">
        <f>G17</f>
        <v>17.8</v>
      </c>
      <c r="F64" s="77">
        <f>G18</f>
        <v>17.8</v>
      </c>
      <c r="G64" s="77">
        <f>G19</f>
        <v>17.8</v>
      </c>
    </row>
    <row r="65" spans="1:8" ht="16">
      <c r="A65" s="15" t="s">
        <v>11</v>
      </c>
      <c r="B65" s="76">
        <f>G26</f>
        <v>30.8</v>
      </c>
      <c r="C65" s="76">
        <f>G27</f>
        <v>31</v>
      </c>
      <c r="D65" s="76">
        <f>G28</f>
        <v>30.7</v>
      </c>
      <c r="E65" s="3"/>
      <c r="F65" s="3"/>
      <c r="G65" s="3"/>
    </row>
    <row r="66" spans="1:8" ht="16">
      <c r="A66" s="15" t="s">
        <v>12</v>
      </c>
      <c r="B66" s="2">
        <f>$G38</f>
        <v>35.6</v>
      </c>
      <c r="C66" s="2">
        <f>G39</f>
        <v>35.700000000000003</v>
      </c>
      <c r="D66" s="2">
        <f>G40</f>
        <v>36.1</v>
      </c>
      <c r="E66" s="3"/>
      <c r="F66" s="3"/>
      <c r="G66" s="3"/>
    </row>
    <row r="67" spans="1:8">
      <c r="A67" s="9"/>
      <c r="B67" s="9"/>
      <c r="C67" s="9"/>
    </row>
    <row r="68" spans="1:8" ht="15">
      <c r="A68" s="16" t="s">
        <v>115</v>
      </c>
      <c r="B68" s="17"/>
      <c r="C68" s="17"/>
      <c r="G68" s="18"/>
    </row>
    <row r="69" spans="1:8" ht="16" thickBot="1">
      <c r="A69" s="9"/>
      <c r="B69" s="17"/>
      <c r="C69" s="17"/>
      <c r="D69" s="19"/>
    </row>
    <row r="70" spans="1:8" ht="46" thickBot="1">
      <c r="A70" s="102" t="s">
        <v>125</v>
      </c>
      <c r="B70" s="94" t="s">
        <v>126</v>
      </c>
      <c r="C70" s="107" t="s">
        <v>127</v>
      </c>
      <c r="D70" s="108"/>
      <c r="E70" s="109"/>
      <c r="F70" s="20"/>
    </row>
    <row r="71" spans="1:8" ht="15" thickBot="1">
      <c r="A71" s="91"/>
      <c r="B71" s="91"/>
      <c r="C71" s="21" t="s">
        <v>1</v>
      </c>
      <c r="D71" s="22" t="s">
        <v>2</v>
      </c>
      <c r="E71" s="21" t="s">
        <v>111</v>
      </c>
      <c r="F71" s="81" t="s">
        <v>112</v>
      </c>
    </row>
    <row r="72" spans="1:8" ht="14">
      <c r="A72" s="23">
        <v>50000000</v>
      </c>
      <c r="B72" s="24">
        <f t="shared" ref="B72:B78" si="0">LN(A72)</f>
        <v>17.72753356339242</v>
      </c>
      <c r="C72" s="25">
        <f t="shared" ref="C72:E78" si="1">B59</f>
        <v>11.2</v>
      </c>
      <c r="D72" s="26">
        <f t="shared" si="1"/>
        <v>11.5</v>
      </c>
      <c r="E72" s="26">
        <f t="shared" si="1"/>
        <v>11.3</v>
      </c>
      <c r="F72" s="78">
        <f t="shared" ref="F72:F78" si="2">AVERAGE(C72:E72)</f>
        <v>11.333333333333334</v>
      </c>
    </row>
    <row r="73" spans="1:8" ht="14">
      <c r="A73" s="27">
        <f t="shared" ref="A73:A79" si="3">A72/10</f>
        <v>5000000</v>
      </c>
      <c r="B73" s="28">
        <f t="shared" si="0"/>
        <v>15.424948470398375</v>
      </c>
      <c r="C73" s="29">
        <f t="shared" si="1"/>
        <v>14.1</v>
      </c>
      <c r="D73" s="30">
        <f t="shared" si="1"/>
        <v>14.2</v>
      </c>
      <c r="E73" s="30">
        <f t="shared" si="1"/>
        <v>14.3</v>
      </c>
      <c r="F73" s="79">
        <f t="shared" si="2"/>
        <v>14.199999999999998</v>
      </c>
      <c r="H73" s="93"/>
    </row>
    <row r="74" spans="1:8" ht="14">
      <c r="A74" s="27">
        <f t="shared" si="3"/>
        <v>500000</v>
      </c>
      <c r="B74" s="28">
        <f t="shared" si="0"/>
        <v>13.122363377404328</v>
      </c>
      <c r="C74" s="29">
        <f t="shared" si="1"/>
        <v>17.5</v>
      </c>
      <c r="D74" s="30">
        <f t="shared" si="1"/>
        <v>17.600000000000001</v>
      </c>
      <c r="E74" s="30">
        <f t="shared" si="1"/>
        <v>17.399999999999999</v>
      </c>
      <c r="F74" s="79">
        <f t="shared" si="2"/>
        <v>17.5</v>
      </c>
    </row>
    <row r="75" spans="1:8" ht="14">
      <c r="A75" s="27">
        <f t="shared" si="3"/>
        <v>50000</v>
      </c>
      <c r="B75" s="28">
        <f t="shared" si="0"/>
        <v>10.819778284410283</v>
      </c>
      <c r="C75" s="29">
        <f t="shared" si="1"/>
        <v>20.9</v>
      </c>
      <c r="D75" s="30">
        <f t="shared" si="1"/>
        <v>21.2</v>
      </c>
      <c r="E75" s="30">
        <f t="shared" si="1"/>
        <v>21.3</v>
      </c>
      <c r="F75" s="79">
        <f t="shared" si="2"/>
        <v>21.133333333333329</v>
      </c>
    </row>
    <row r="76" spans="1:8" ht="14">
      <c r="A76" s="27">
        <f t="shared" si="3"/>
        <v>5000</v>
      </c>
      <c r="B76" s="28">
        <f t="shared" si="0"/>
        <v>8.5171931914162382</v>
      </c>
      <c r="C76" s="29">
        <f t="shared" si="1"/>
        <v>24.5</v>
      </c>
      <c r="D76" s="30">
        <f t="shared" si="1"/>
        <v>24.1</v>
      </c>
      <c r="E76" s="30">
        <f t="shared" si="1"/>
        <v>24.3</v>
      </c>
      <c r="F76" s="79">
        <f t="shared" si="2"/>
        <v>24.3</v>
      </c>
    </row>
    <row r="77" spans="1:8" ht="14">
      <c r="A77" s="27">
        <f t="shared" si="3"/>
        <v>500</v>
      </c>
      <c r="B77" s="28">
        <f t="shared" si="0"/>
        <v>6.2146080984221914</v>
      </c>
      <c r="C77" s="29">
        <f t="shared" si="1"/>
        <v>27.5</v>
      </c>
      <c r="D77" s="30">
        <f t="shared" si="1"/>
        <v>27.9</v>
      </c>
      <c r="E77" s="30">
        <f t="shared" si="1"/>
        <v>28</v>
      </c>
      <c r="F77" s="79">
        <f t="shared" si="2"/>
        <v>27.8</v>
      </c>
    </row>
    <row r="78" spans="1:8" ht="15" thickBot="1">
      <c r="A78" s="27">
        <f t="shared" si="3"/>
        <v>50</v>
      </c>
      <c r="B78" s="28">
        <f t="shared" si="0"/>
        <v>3.912023005428146</v>
      </c>
      <c r="C78" s="29">
        <f t="shared" si="1"/>
        <v>30.8</v>
      </c>
      <c r="D78" s="30">
        <f t="shared" si="1"/>
        <v>31</v>
      </c>
      <c r="E78" s="30">
        <f t="shared" si="1"/>
        <v>30.7</v>
      </c>
      <c r="F78" s="79">
        <f t="shared" si="2"/>
        <v>30.833333333333332</v>
      </c>
    </row>
    <row r="79" spans="1:8" ht="15" thickBot="1">
      <c r="A79" s="32">
        <f t="shared" si="3"/>
        <v>5</v>
      </c>
      <c r="B79" s="33" t="s">
        <v>13</v>
      </c>
      <c r="C79" s="34">
        <f>'Titration results'!B66</f>
        <v>35.6</v>
      </c>
      <c r="D79" s="35">
        <f>'Titration results'!C66</f>
        <v>35.700000000000003</v>
      </c>
      <c r="E79" s="35">
        <f>'Titration results'!D66</f>
        <v>36.1</v>
      </c>
      <c r="F79" s="80">
        <f>AVERAGE(C79:E79)</f>
        <v>35.800000000000004</v>
      </c>
    </row>
    <row r="80" spans="1:8">
      <c r="A80" s="9"/>
      <c r="B80" s="9"/>
      <c r="C80" s="9"/>
    </row>
    <row r="81" spans="1:3">
      <c r="A81" s="9"/>
      <c r="B81" s="9"/>
      <c r="C81" s="9"/>
    </row>
    <row r="82" spans="1:3">
      <c r="A82" s="9"/>
      <c r="B82" s="9"/>
      <c r="C82" s="9"/>
    </row>
    <row r="83" spans="1:3">
      <c r="A83" s="9"/>
      <c r="B83" s="9"/>
      <c r="C83" s="9"/>
    </row>
    <row r="84" spans="1:3">
      <c r="A84" s="9"/>
      <c r="B84" s="9"/>
      <c r="C84" s="9"/>
    </row>
    <row r="85" spans="1:3">
      <c r="A85" s="9"/>
      <c r="B85" s="9"/>
      <c r="C85" s="9"/>
    </row>
    <row r="86" spans="1:3">
      <c r="A86" s="9"/>
      <c r="B86" s="9"/>
      <c r="C86" s="9"/>
    </row>
    <row r="87" spans="1:3">
      <c r="A87" s="9"/>
      <c r="B87" s="9"/>
      <c r="C87" s="9"/>
    </row>
    <row r="88" spans="1:3">
      <c r="A88" s="9"/>
      <c r="B88" s="9"/>
      <c r="C88" s="9"/>
    </row>
    <row r="89" spans="1:3">
      <c r="A89" s="9"/>
      <c r="B89" s="9"/>
      <c r="C89" s="9"/>
    </row>
    <row r="90" spans="1:3">
      <c r="A90" s="9"/>
      <c r="B90" s="9"/>
      <c r="C90" s="9"/>
    </row>
    <row r="91" spans="1:3">
      <c r="A91" s="9"/>
      <c r="B91" s="9"/>
      <c r="C91" s="9"/>
    </row>
    <row r="92" spans="1:3">
      <c r="A92" s="9"/>
      <c r="B92" s="9"/>
      <c r="C92" s="9"/>
    </row>
    <row r="93" spans="1:3">
      <c r="A93" s="9"/>
      <c r="B93" s="9"/>
      <c r="C93" s="9"/>
    </row>
    <row r="94" spans="1:3">
      <c r="A94" s="9"/>
      <c r="B94" s="9"/>
      <c r="C94" s="9"/>
    </row>
    <row r="95" spans="1:3">
      <c r="A95" s="9"/>
      <c r="B95" s="9"/>
      <c r="C95" s="9"/>
    </row>
    <row r="96" spans="1:3">
      <c r="A96" s="9"/>
      <c r="B96" s="9"/>
      <c r="C96" s="9"/>
    </row>
    <row r="97" spans="1:7">
      <c r="A97" s="9"/>
      <c r="B97" s="9"/>
      <c r="C97" s="9"/>
    </row>
    <row r="98" spans="1:7">
      <c r="A98" s="9"/>
      <c r="B98" s="9"/>
      <c r="C98" s="9"/>
    </row>
    <row r="104" spans="1:7">
      <c r="A104" s="96" t="s">
        <v>129</v>
      </c>
    </row>
    <row r="106" spans="1:7" ht="18">
      <c r="A106" s="5" t="s">
        <v>132</v>
      </c>
      <c r="B106" s="1"/>
      <c r="C106" s="1"/>
      <c r="D106" s="1"/>
      <c r="E106" s="1"/>
      <c r="F106" s="1"/>
      <c r="G106" s="1"/>
    </row>
    <row r="107" spans="1:7">
      <c r="A107" s="9"/>
      <c r="B107" s="9"/>
      <c r="C107" s="9"/>
    </row>
    <row r="108" spans="1:7" ht="14">
      <c r="A108" s="9"/>
      <c r="B108" s="31"/>
      <c r="C108" s="31"/>
      <c r="D108" s="31"/>
      <c r="E108" s="38" t="s">
        <v>3</v>
      </c>
      <c r="F108" s="38" t="s">
        <v>4</v>
      </c>
      <c r="G108" s="31"/>
    </row>
    <row r="109" spans="1:7" ht="14">
      <c r="A109" s="9"/>
      <c r="B109" s="105" t="str">
        <f>"y="&amp;MID(E109,1,6)&amp;"ln(x)+"&amp;MID(F109,1,6)</f>
        <v>y=-1,435ln(x)+36,538</v>
      </c>
      <c r="C109" s="105"/>
      <c r="D109" s="106"/>
      <c r="E109" s="7">
        <v>-1.4350000000000001</v>
      </c>
      <c r="F109" s="8">
        <v>36.537999999999997</v>
      </c>
    </row>
    <row r="110" spans="1:7" ht="16">
      <c r="A110" s="9"/>
      <c r="B110" s="31"/>
      <c r="C110" s="103"/>
      <c r="D110" s="104"/>
      <c r="E110" s="104"/>
    </row>
    <row r="111" spans="1:7" ht="14">
      <c r="A111" s="9"/>
      <c r="B111" s="31"/>
      <c r="C111" s="31"/>
      <c r="D111" s="31"/>
      <c r="E111" s="31"/>
      <c r="F111" s="31"/>
      <c r="G111" s="31"/>
    </row>
    <row r="112" spans="1:7">
      <c r="A112" s="9"/>
      <c r="B112" s="9"/>
      <c r="C112" s="9"/>
    </row>
    <row r="113" spans="1:8" ht="16">
      <c r="A113" s="12" t="s">
        <v>116</v>
      </c>
      <c r="B113" s="39"/>
      <c r="C113" s="39"/>
      <c r="D113" s="39"/>
      <c r="E113" s="39"/>
      <c r="F113" s="40"/>
      <c r="G113" s="41"/>
    </row>
    <row r="114" spans="1:8">
      <c r="A114" s="9"/>
      <c r="B114" s="9"/>
      <c r="C114" s="9"/>
    </row>
    <row r="115" spans="1:8" ht="16">
      <c r="A115" s="83" t="s">
        <v>113</v>
      </c>
      <c r="B115" s="42"/>
      <c r="C115" s="43"/>
      <c r="D115" s="43"/>
      <c r="E115" s="44"/>
      <c r="F115" s="44"/>
      <c r="G115" s="31"/>
    </row>
    <row r="116" spans="1:8" ht="14">
      <c r="A116" s="31"/>
      <c r="B116" s="31"/>
      <c r="C116" s="31"/>
      <c r="D116" s="31"/>
      <c r="E116" s="31"/>
      <c r="F116" s="31"/>
      <c r="G116" s="31"/>
    </row>
    <row r="117" spans="1:8">
      <c r="A117" s="84" t="s">
        <v>0</v>
      </c>
      <c r="B117" s="45" t="s">
        <v>1</v>
      </c>
      <c r="C117" s="45" t="s">
        <v>2</v>
      </c>
      <c r="D117" s="45" t="s">
        <v>111</v>
      </c>
      <c r="E117" s="46" t="s">
        <v>112</v>
      </c>
      <c r="F117" s="47" t="s">
        <v>124</v>
      </c>
      <c r="G117" s="100" t="s">
        <v>120</v>
      </c>
      <c r="H117" s="101"/>
    </row>
    <row r="118" spans="1:8" ht="14">
      <c r="A118" s="48">
        <v>1E-3</v>
      </c>
      <c r="B118" s="49">
        <f t="shared" ref="B118:D120" si="4">E59</f>
        <v>10.1</v>
      </c>
      <c r="C118" s="50">
        <f t="shared" si="4"/>
        <v>10.5</v>
      </c>
      <c r="D118" s="50">
        <f t="shared" si="4"/>
        <v>10.6</v>
      </c>
      <c r="E118" s="51">
        <f>AVERAGE(B118:D118)</f>
        <v>10.4</v>
      </c>
      <c r="F118" s="48">
        <f>EXP((E118-$F$109)/$E$109)</f>
        <v>81379515.448942944</v>
      </c>
      <c r="G118" s="85">
        <f>F118*400*1000</f>
        <v>32551806179577.18</v>
      </c>
    </row>
    <row r="119" spans="1:8" ht="14">
      <c r="A119" s="48">
        <v>1E-4</v>
      </c>
      <c r="B119" s="52">
        <f t="shared" si="4"/>
        <v>13.7</v>
      </c>
      <c r="C119" s="53">
        <f t="shared" si="4"/>
        <v>14.4</v>
      </c>
      <c r="D119" s="53">
        <f t="shared" si="4"/>
        <v>14.2</v>
      </c>
      <c r="E119" s="88">
        <f>AVERAGE(B119:D119)</f>
        <v>14.1</v>
      </c>
      <c r="F119" s="89">
        <f>EXP((E119-$F$109)/$E$109)</f>
        <v>6176343.1673081322</v>
      </c>
      <c r="G119" s="85">
        <f>F119*400*10000</f>
        <v>24705372669232.531</v>
      </c>
    </row>
    <row r="120" spans="1:8" ht="14">
      <c r="A120" s="48">
        <v>1.0000000000000001E-5</v>
      </c>
      <c r="B120" s="55">
        <f t="shared" si="4"/>
        <v>17.5</v>
      </c>
      <c r="C120" s="56">
        <f t="shared" si="4"/>
        <v>17.3</v>
      </c>
      <c r="D120" s="56">
        <f t="shared" si="4"/>
        <v>17.399999999999999</v>
      </c>
      <c r="E120" s="57">
        <f>AVERAGE(B120:D120)</f>
        <v>17.399999999999999</v>
      </c>
      <c r="F120" s="99">
        <f>EXP((E120-$F$109)/$E$109)</f>
        <v>619448.82261855667</v>
      </c>
      <c r="G120" s="85">
        <f>F120*400*100000</f>
        <v>24777952904742.27</v>
      </c>
    </row>
    <row r="121" spans="1:8" ht="14">
      <c r="A121" s="58"/>
      <c r="B121" s="58"/>
      <c r="C121" s="58"/>
      <c r="D121" s="58"/>
      <c r="E121" s="58"/>
      <c r="F121" s="90" t="s">
        <v>117</v>
      </c>
      <c r="G121" s="86">
        <f>AVERAGE(G118:G120)</f>
        <v>27345043917850.66</v>
      </c>
    </row>
    <row r="122" spans="1:8" ht="15">
      <c r="A122" s="82" t="s">
        <v>114</v>
      </c>
      <c r="B122" s="58"/>
      <c r="C122" s="58"/>
      <c r="D122" s="58"/>
      <c r="E122" s="58"/>
      <c r="F122" s="59" t="s">
        <v>118</v>
      </c>
      <c r="G122" s="60">
        <f>STDEV(G118:G120)</f>
        <v>4509334419872.9678</v>
      </c>
    </row>
    <row r="123" spans="1:8">
      <c r="A123" s="9"/>
      <c r="B123" s="58"/>
      <c r="C123" s="58"/>
      <c r="D123" s="58"/>
      <c r="E123" s="58"/>
      <c r="F123" s="58"/>
      <c r="G123" s="61"/>
    </row>
    <row r="124" spans="1:8">
      <c r="A124" s="84" t="s">
        <v>0</v>
      </c>
      <c r="B124" s="62" t="s">
        <v>1</v>
      </c>
      <c r="C124" s="62" t="s">
        <v>2</v>
      </c>
      <c r="D124" s="62" t="s">
        <v>111</v>
      </c>
      <c r="E124" s="62" t="s">
        <v>112</v>
      </c>
      <c r="F124" s="63" t="s">
        <v>124</v>
      </c>
      <c r="G124" s="100" t="s">
        <v>120</v>
      </c>
    </row>
    <row r="125" spans="1:8" ht="14">
      <c r="A125" s="48">
        <v>1E-3</v>
      </c>
      <c r="B125" s="64">
        <f t="shared" ref="B125:D127" si="5">E62</f>
        <v>11.5</v>
      </c>
      <c r="C125" s="65">
        <f t="shared" si="5"/>
        <v>11.9</v>
      </c>
      <c r="D125" s="65">
        <f t="shared" si="5"/>
        <v>11.8</v>
      </c>
      <c r="E125" s="51">
        <f>AVERAGE(B125:D125)</f>
        <v>11.733333333333334</v>
      </c>
      <c r="F125" s="66">
        <f>EXP((E125-$F$109)/$E$109)</f>
        <v>32135824.623267315</v>
      </c>
      <c r="G125" s="85">
        <f>F125*400*1000</f>
        <v>12854329849306.926</v>
      </c>
    </row>
    <row r="126" spans="1:8" ht="14">
      <c r="A126" s="48">
        <v>1E-4</v>
      </c>
      <c r="B126" s="67">
        <f t="shared" si="5"/>
        <v>15.1</v>
      </c>
      <c r="C126" s="68">
        <f t="shared" si="5"/>
        <v>14.9</v>
      </c>
      <c r="D126" s="68">
        <f t="shared" si="5"/>
        <v>14.8</v>
      </c>
      <c r="E126" s="54">
        <f>AVERAGE(B126:D126)</f>
        <v>14.933333333333332</v>
      </c>
      <c r="F126" s="69">
        <f>EXP((E126-$F$109)/$E$109)</f>
        <v>3455635.176168371</v>
      </c>
      <c r="G126" s="85">
        <f>F126*400*10000</f>
        <v>13822540704673.482</v>
      </c>
    </row>
    <row r="127" spans="1:8" ht="14">
      <c r="A127" s="48">
        <v>1.0000000000000001E-5</v>
      </c>
      <c r="B127" s="70">
        <f t="shared" si="5"/>
        <v>17.8</v>
      </c>
      <c r="C127" s="71">
        <f t="shared" si="5"/>
        <v>17.8</v>
      </c>
      <c r="D127" s="71">
        <f t="shared" si="5"/>
        <v>17.8</v>
      </c>
      <c r="E127" s="57">
        <f>AVERAGE(B127:D127)</f>
        <v>17.8</v>
      </c>
      <c r="F127" s="99">
        <f>EXP((E127-$F$109)/$E$109)</f>
        <v>468756.96801472438</v>
      </c>
      <c r="G127" s="85">
        <f>F127*400*100000</f>
        <v>18750278720588.977</v>
      </c>
    </row>
    <row r="128" spans="1:8" ht="14">
      <c r="A128" s="9"/>
      <c r="B128" s="58"/>
      <c r="C128" s="58"/>
      <c r="D128" s="58"/>
      <c r="E128" s="58"/>
      <c r="F128" s="90" t="s">
        <v>117</v>
      </c>
      <c r="G128" s="87">
        <f>AVERAGE(G125:G127)</f>
        <v>15142383091523.127</v>
      </c>
    </row>
    <row r="129" spans="1:7" ht="14">
      <c r="A129" s="9"/>
      <c r="B129" s="58"/>
      <c r="C129" s="58"/>
      <c r="D129" s="58"/>
      <c r="E129" s="58"/>
      <c r="F129" s="59" t="s">
        <v>118</v>
      </c>
      <c r="G129" s="60">
        <f>STDEV(G125:G127)</f>
        <v>3161809801013.7817</v>
      </c>
    </row>
    <row r="130" spans="1:7">
      <c r="A130" s="9"/>
      <c r="B130" s="9"/>
      <c r="C130" s="9"/>
    </row>
    <row r="131" spans="1:7">
      <c r="A131" s="9"/>
      <c r="B131" s="9"/>
      <c r="C131" s="9"/>
    </row>
    <row r="132" spans="1:7">
      <c r="A132" s="95">
        <f>G121</f>
        <v>27345043917850.66</v>
      </c>
      <c r="B132" s="12" t="s">
        <v>121</v>
      </c>
      <c r="C132" s="9"/>
      <c r="E132" s="93"/>
    </row>
    <row r="133" spans="1:7">
      <c r="A133" s="9"/>
      <c r="B133" s="9"/>
      <c r="C133" s="9"/>
    </row>
    <row r="134" spans="1:7" ht="14">
      <c r="A134" s="92">
        <f>G128</f>
        <v>15142383091523.127</v>
      </c>
      <c r="B134" s="12" t="s">
        <v>122</v>
      </c>
      <c r="C134" s="9"/>
      <c r="F134" s="31"/>
      <c r="G134" s="31"/>
    </row>
    <row r="135" spans="1:7" ht="14">
      <c r="A135" s="9"/>
      <c r="B135" s="9"/>
      <c r="C135" s="9"/>
      <c r="D135" s="36"/>
      <c r="E135" s="36"/>
      <c r="F135" s="37"/>
      <c r="G135" s="37"/>
    </row>
    <row r="136" spans="1:7" ht="14">
      <c r="A136" s="9"/>
      <c r="B136" s="9"/>
      <c r="C136" s="9"/>
      <c r="D136" s="36"/>
      <c r="E136" s="36"/>
    </row>
    <row r="137" spans="1:7" ht="14">
      <c r="A137" s="9"/>
      <c r="B137" s="9"/>
      <c r="C137" s="9"/>
      <c r="D137" s="31"/>
      <c r="E137" s="37"/>
    </row>
  </sheetData>
  <mergeCells count="3">
    <mergeCell ref="C110:E110"/>
    <mergeCell ref="B109:D109"/>
    <mergeCell ref="C70:E70"/>
  </mergeCells>
  <phoneticPr fontId="0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A539C93B24C498C4D25E38F5109BA" ma:contentTypeVersion="0" ma:contentTypeDescription="Crée un document." ma:contentTypeScope="" ma:versionID="493695daa6d315fa30c18f281f23b3c4">
  <xsd:schema xmlns:xsd="http://www.w3.org/2001/XMLSchema" xmlns:p="http://schemas.microsoft.com/office/2006/metadata/properties" targetNamespace="http://schemas.microsoft.com/office/2006/metadata/properties" ma:root="true" ma:fieldsID="75019ab185b48580fc336df4da24a70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08835C9-BA52-449D-BA4F-6E5111615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0A542-339C-4418-872B-D3C5D60040F5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28C6B56-9032-40C6-8263-D43FDC1A5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Titration results</vt:lpstr>
      <vt:lpstr>'Titration results'!Print_Area</vt:lpstr>
    </vt:vector>
  </TitlesOfParts>
  <Company>Genethon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stockho</dc:creator>
  <cp:lastModifiedBy>Microsoft Office User</cp:lastModifiedBy>
  <cp:lastPrinted>2017-10-30T12:41:18Z</cp:lastPrinted>
  <dcterms:created xsi:type="dcterms:W3CDTF">2004-07-01T11:59:16Z</dcterms:created>
  <dcterms:modified xsi:type="dcterms:W3CDTF">2018-10-12T11:57:38Z</dcterms:modified>
</cp:coreProperties>
</file>